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be4you.sharepoint.com/sites/msteams_6f5952_633862-PrivICareBLCDCB/Shared Documents/Privé I Care, BL, CDC B/3. Documents de travail/Lot 1 - Construction démarche/"/>
    </mc:Choice>
  </mc:AlternateContent>
  <xr:revisionPtr revIDLastSave="11718" documentId="8_{F6A44C3C-E4B8-49D1-99CD-33E3CC3F47B9}" xr6:coauthVersionLast="47" xr6:coauthVersionMax="47" xr10:uidLastSave="{7DA494C1-59BF-49E1-8EF8-54346A28A64B}"/>
  <workbookProtection workbookAlgorithmName="SHA-512" workbookHashValue="fCf/9NRSVy6o52AP95lWCGt7yZJ0h28PGnzV/oRq0eC7IaYrEG0QrSxEWoeCdsY/9ZuzaC6za5GmdTrCq2E2rg==" workbookSaltValue="1FdjCKQYz7eKNQq0b8bEAg==" workbookSpinCount="100000" lockStructure="1"/>
  <bookViews>
    <workbookView xWindow="-5220" yWindow="-21720" windowWidth="38640" windowHeight="21120" tabRatio="800" activeTab="1" xr2:uid="{B9EFD773-949D-4BEB-887A-E6375C09245A}"/>
  </bookViews>
  <sheets>
    <sheet name="Général" sheetId="26" r:id="rId1"/>
    <sheet name="INTERFACE &gt;&gt;" sheetId="21" r:id="rId2"/>
    <sheet name="1. Sélection des secteurs" sheetId="12" r:id="rId3"/>
    <sheet name="2. Activités directes" sheetId="14" r:id="rId4"/>
    <sheet name="3. Chaîne de valeur amont" sheetId="15" r:id="rId5"/>
    <sheet name="4. Chaîne de valeur aval (Opt)" sheetId="16" r:id="rId6"/>
    <sheet name="5. Dépendances aux SE" sheetId="19" r:id="rId7"/>
    <sheet name="6. Synthèse" sheetId="17" r:id="rId8"/>
    <sheet name="Liste Complète des indicateurs" sheetId="9" state="hidden" r:id="rId9"/>
    <sheet name="Matérialité_Dépendances SE" sheetId="18" state="hidden" r:id="rId10"/>
    <sheet name="BACK &gt;&gt;" sheetId="22" state="hidden" r:id="rId11"/>
    <sheet name="Indicateurs génériques" sheetId="11" state="hidden" r:id="rId12"/>
    <sheet name="Indicateurs Sectoriels - DIRECT" sheetId="8" state="hidden" r:id="rId13"/>
    <sheet name="Indicateurs Sectoriels - AMONT" sheetId="25" state="hidden" r:id="rId14"/>
    <sheet name="Indicateurs Sectoriels - AVAL" sheetId="20" state="hidden" r:id="rId15"/>
    <sheet name="Liste Codes NAF" sheetId="27" state="hidden" r:id="rId16"/>
    <sheet name="old Must have - scope MAJ" sheetId="6" state="hidden" r:id="rId17"/>
    <sheet name="old Must have - scope" sheetId="1" state="hidden" r:id="rId18"/>
  </sheets>
  <definedNames>
    <definedName name="_xlnm._FilterDatabase" localSheetId="2" hidden="1">'1. Sélection des secteurs'!$B$8:$B$9</definedName>
    <definedName name="_xlnm._FilterDatabase" localSheetId="3" hidden="1">'2. Activités directes'!#REF!</definedName>
    <definedName name="_xlnm._FilterDatabase" localSheetId="4" hidden="1">'3. Chaîne de valeur amont'!$C$26:$N$27</definedName>
    <definedName name="_xlnm._FilterDatabase" localSheetId="5" hidden="1">'4. Chaîne de valeur aval (Opt)'!#REF!</definedName>
    <definedName name="_xlnm._FilterDatabase" localSheetId="11" hidden="1">'Indicateurs génériques'!$A$1:$E$3</definedName>
    <definedName name="_xlnm._FilterDatabase" localSheetId="13" hidden="1">'Indicateurs Sectoriels - AMONT'!$B$5:$R$44</definedName>
    <definedName name="_xlnm._FilterDatabase" localSheetId="14" hidden="1">'Indicateurs Sectoriels - AVAL'!$B$5:$R$44</definedName>
    <definedName name="_xlnm._FilterDatabase" localSheetId="12" hidden="1">'Indicateurs Sectoriels - DIRECT'!$A$5:$S$44</definedName>
    <definedName name="_xlnm._FilterDatabase" localSheetId="8" hidden="1">'Liste Complète des indicateurs'!$A$1:$G$85</definedName>
    <definedName name="_xlnm._FilterDatabase" localSheetId="9" hidden="1">'Matérialité_Dépendances SE'!$B$6:$B$46</definedName>
    <definedName name="_xlnm._FilterDatabase" localSheetId="16" hidden="1">'old Must have - scope MAJ'!$B$1:$H$37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2" l="1"/>
  <c r="D21" i="14"/>
  <c r="D22" i="14"/>
  <c r="D20" i="14"/>
  <c r="L25" i="19"/>
  <c r="J24" i="16"/>
  <c r="K24" i="16"/>
  <c r="L24" i="16"/>
  <c r="E103" i="17" s="1"/>
  <c r="M24" i="16"/>
  <c r="N24" i="16"/>
  <c r="J25" i="16"/>
  <c r="K25" i="16"/>
  <c r="L25" i="16"/>
  <c r="E104" i="17" s="1"/>
  <c r="M25" i="16"/>
  <c r="N25" i="16"/>
  <c r="J26" i="16"/>
  <c r="K26" i="16"/>
  <c r="D105" i="17" s="1"/>
  <c r="L26" i="16"/>
  <c r="M26" i="16"/>
  <c r="N26" i="16"/>
  <c r="J27" i="16"/>
  <c r="K27" i="16"/>
  <c r="L27" i="16"/>
  <c r="M27" i="16"/>
  <c r="N27" i="16"/>
  <c r="J28" i="16"/>
  <c r="K28" i="16"/>
  <c r="L28" i="16"/>
  <c r="M28" i="16"/>
  <c r="N28" i="16"/>
  <c r="J29" i="16"/>
  <c r="K29" i="16"/>
  <c r="L29" i="16"/>
  <c r="M29" i="16"/>
  <c r="N29" i="16"/>
  <c r="J30" i="16"/>
  <c r="K30" i="16"/>
  <c r="L30" i="16"/>
  <c r="M30" i="16"/>
  <c r="N30" i="16"/>
  <c r="J31" i="16"/>
  <c r="K31" i="16"/>
  <c r="L31" i="16"/>
  <c r="M31" i="16"/>
  <c r="N31" i="16"/>
  <c r="J29" i="15"/>
  <c r="K29" i="15"/>
  <c r="L29" i="15"/>
  <c r="M29" i="15"/>
  <c r="N29" i="15"/>
  <c r="G93" i="17" s="1"/>
  <c r="J30" i="15"/>
  <c r="K30" i="15"/>
  <c r="L30" i="15"/>
  <c r="M30" i="15"/>
  <c r="N30" i="15"/>
  <c r="J31" i="15"/>
  <c r="C95" i="17" s="1"/>
  <c r="K31" i="15"/>
  <c r="D95" i="17" s="1"/>
  <c r="L31" i="15"/>
  <c r="E95" i="17" s="1"/>
  <c r="M31" i="15"/>
  <c r="N31" i="15"/>
  <c r="G95" i="17" s="1"/>
  <c r="J32" i="15"/>
  <c r="K32" i="15"/>
  <c r="L32" i="15"/>
  <c r="M32" i="15"/>
  <c r="N32" i="15"/>
  <c r="J33" i="15"/>
  <c r="K33" i="15"/>
  <c r="L33" i="15"/>
  <c r="M33" i="15"/>
  <c r="N33" i="15"/>
  <c r="J34" i="15"/>
  <c r="K34" i="15"/>
  <c r="L34" i="15"/>
  <c r="M34" i="15"/>
  <c r="N34" i="15"/>
  <c r="J35" i="15"/>
  <c r="K35" i="15"/>
  <c r="L35" i="15"/>
  <c r="M35" i="15"/>
  <c r="N35" i="15"/>
  <c r="J36" i="15"/>
  <c r="K36" i="15"/>
  <c r="L36" i="15"/>
  <c r="M36" i="15"/>
  <c r="N36" i="15"/>
  <c r="J13" i="15"/>
  <c r="K13" i="15"/>
  <c r="L13" i="15"/>
  <c r="M13" i="15"/>
  <c r="F18" i="17" s="1"/>
  <c r="N13" i="15"/>
  <c r="J14" i="15"/>
  <c r="K14" i="15"/>
  <c r="L14" i="15"/>
  <c r="M14" i="15"/>
  <c r="N14" i="15"/>
  <c r="J15" i="15"/>
  <c r="C20" i="17" s="1"/>
  <c r="K15" i="15"/>
  <c r="D20" i="17" s="1"/>
  <c r="L15" i="15"/>
  <c r="M15" i="15"/>
  <c r="N15" i="15"/>
  <c r="J16" i="15"/>
  <c r="K16" i="15"/>
  <c r="L16" i="15"/>
  <c r="M16" i="15"/>
  <c r="N16" i="15"/>
  <c r="J17" i="15"/>
  <c r="K17" i="15"/>
  <c r="L17" i="15"/>
  <c r="M17" i="15"/>
  <c r="N17" i="15"/>
  <c r="J18" i="15"/>
  <c r="K18" i="15"/>
  <c r="L18" i="15"/>
  <c r="M18" i="15"/>
  <c r="N18" i="15"/>
  <c r="J19" i="15"/>
  <c r="K19" i="15"/>
  <c r="L19" i="15"/>
  <c r="M19" i="15"/>
  <c r="N19" i="15"/>
  <c r="J20" i="15"/>
  <c r="K20" i="15"/>
  <c r="L20" i="15"/>
  <c r="M20" i="15"/>
  <c r="N20" i="15"/>
  <c r="J8" i="16"/>
  <c r="K8" i="16"/>
  <c r="L8" i="16"/>
  <c r="M8" i="16"/>
  <c r="N8" i="16"/>
  <c r="J9" i="16"/>
  <c r="C29" i="17" s="1"/>
  <c r="K9" i="16"/>
  <c r="L9" i="16"/>
  <c r="M9" i="16"/>
  <c r="N9" i="16"/>
  <c r="J10" i="16"/>
  <c r="K10" i="16"/>
  <c r="D30" i="17" s="1"/>
  <c r="L10" i="16"/>
  <c r="M10" i="16"/>
  <c r="F30" i="17" s="1"/>
  <c r="N10" i="16"/>
  <c r="J11" i="16"/>
  <c r="K11" i="16"/>
  <c r="L11" i="16"/>
  <c r="M11" i="16"/>
  <c r="N11" i="16"/>
  <c r="J12" i="16"/>
  <c r="K12" i="16"/>
  <c r="L12" i="16"/>
  <c r="M12" i="16"/>
  <c r="N12" i="16"/>
  <c r="J13" i="16"/>
  <c r="K13" i="16"/>
  <c r="L13" i="16"/>
  <c r="M13" i="16"/>
  <c r="N13" i="16"/>
  <c r="J14" i="16"/>
  <c r="K14" i="16"/>
  <c r="L14" i="16"/>
  <c r="M14" i="16"/>
  <c r="N14" i="16"/>
  <c r="J15" i="16"/>
  <c r="K15" i="16"/>
  <c r="L15" i="16"/>
  <c r="M15" i="16"/>
  <c r="N15" i="16"/>
  <c r="B19" i="12"/>
  <c r="B20" i="12"/>
  <c r="Q37" i="19"/>
  <c r="I65" i="17" s="1"/>
  <c r="Q38" i="19"/>
  <c r="Q39" i="19"/>
  <c r="Q40" i="19"/>
  <c r="Q41" i="19"/>
  <c r="Q42" i="19"/>
  <c r="Q43" i="19"/>
  <c r="Q44" i="19"/>
  <c r="P37" i="19"/>
  <c r="H65" i="17" s="1"/>
  <c r="P38" i="19"/>
  <c r="P39" i="19"/>
  <c r="P40" i="19"/>
  <c r="P41" i="19"/>
  <c r="P42" i="19"/>
  <c r="P43" i="19"/>
  <c r="P44" i="19"/>
  <c r="O37" i="19"/>
  <c r="O38" i="19"/>
  <c r="O39" i="19"/>
  <c r="O40" i="19"/>
  <c r="O41" i="19"/>
  <c r="O42" i="19"/>
  <c r="O43" i="19"/>
  <c r="O44" i="19"/>
  <c r="N37" i="19"/>
  <c r="F65" i="17" s="1"/>
  <c r="N38" i="19"/>
  <c r="N39" i="19"/>
  <c r="N40" i="19"/>
  <c r="N41" i="19"/>
  <c r="N42" i="19"/>
  <c r="N43" i="19"/>
  <c r="N44" i="19"/>
  <c r="M37" i="19"/>
  <c r="M38" i="19"/>
  <c r="M39" i="19"/>
  <c r="M40" i="19"/>
  <c r="M41" i="19"/>
  <c r="M42" i="19"/>
  <c r="M43" i="19"/>
  <c r="M44" i="19"/>
  <c r="L37" i="19"/>
  <c r="L38" i="19"/>
  <c r="D66" i="17" s="1"/>
  <c r="L39" i="19"/>
  <c r="L40" i="19"/>
  <c r="L41" i="19"/>
  <c r="L42" i="19"/>
  <c r="L43" i="19"/>
  <c r="L44" i="19"/>
  <c r="K37" i="19"/>
  <c r="C65" i="17" s="1"/>
  <c r="K38" i="19"/>
  <c r="K39" i="19"/>
  <c r="K40" i="19"/>
  <c r="K41" i="19"/>
  <c r="K42" i="19"/>
  <c r="K43" i="19"/>
  <c r="K44" i="19"/>
  <c r="Q21" i="19"/>
  <c r="Q22" i="19"/>
  <c r="I55" i="17" s="1"/>
  <c r="Q23" i="19"/>
  <c r="I56" i="17" s="1"/>
  <c r="Q24" i="19"/>
  <c r="Q25" i="19"/>
  <c r="Q26" i="19"/>
  <c r="Q27" i="19"/>
  <c r="Q28" i="19"/>
  <c r="P21" i="19"/>
  <c r="H54" i="17" s="1"/>
  <c r="P22" i="19"/>
  <c r="P23" i="19"/>
  <c r="P24" i="19"/>
  <c r="P25" i="19"/>
  <c r="P26" i="19"/>
  <c r="P27" i="19"/>
  <c r="P28" i="19"/>
  <c r="O21" i="19"/>
  <c r="G54" i="17" s="1"/>
  <c r="O22" i="19"/>
  <c r="O23" i="19"/>
  <c r="O24" i="19"/>
  <c r="O25" i="19"/>
  <c r="O26" i="19"/>
  <c r="O27" i="19"/>
  <c r="O28" i="19"/>
  <c r="N21" i="19"/>
  <c r="F54" i="17" s="1"/>
  <c r="N22" i="19"/>
  <c r="N23" i="19"/>
  <c r="N24" i="19"/>
  <c r="N25" i="19"/>
  <c r="N26" i="19"/>
  <c r="N27" i="19"/>
  <c r="N28" i="19"/>
  <c r="M21" i="19"/>
  <c r="E54" i="17" s="1"/>
  <c r="M22" i="19"/>
  <c r="E55" i="17" s="1"/>
  <c r="M23" i="19"/>
  <c r="M24" i="19"/>
  <c r="M25" i="19"/>
  <c r="M26" i="19"/>
  <c r="M27" i="19"/>
  <c r="M28" i="19"/>
  <c r="L21" i="19"/>
  <c r="D54" i="17" s="1"/>
  <c r="L22" i="19"/>
  <c r="L23" i="19"/>
  <c r="L24" i="19"/>
  <c r="L26" i="19"/>
  <c r="L27" i="19"/>
  <c r="L28" i="19"/>
  <c r="K21" i="19"/>
  <c r="C54" i="17" s="1"/>
  <c r="K22" i="19"/>
  <c r="K23" i="19"/>
  <c r="K24" i="19"/>
  <c r="K25" i="19"/>
  <c r="K26" i="19"/>
  <c r="K27" i="19"/>
  <c r="K28" i="19"/>
  <c r="C55" i="17"/>
  <c r="G28" i="17"/>
  <c r="G30" i="17"/>
  <c r="F29" i="17"/>
  <c r="E28" i="17"/>
  <c r="D28" i="17"/>
  <c r="C28" i="17"/>
  <c r="G18" i="17"/>
  <c r="E18" i="17"/>
  <c r="D18" i="17"/>
  <c r="D65" i="17"/>
  <c r="E65" i="17"/>
  <c r="G65" i="17"/>
  <c r="E66" i="17"/>
  <c r="F66" i="17"/>
  <c r="G66" i="17"/>
  <c r="H66" i="17"/>
  <c r="I66" i="17"/>
  <c r="D67" i="17"/>
  <c r="E67" i="17"/>
  <c r="F67" i="17"/>
  <c r="G67" i="17"/>
  <c r="H67" i="17"/>
  <c r="I67" i="17"/>
  <c r="C66" i="17"/>
  <c r="C67" i="17"/>
  <c r="D103" i="17"/>
  <c r="F103" i="17"/>
  <c r="G103" i="17"/>
  <c r="D104" i="17"/>
  <c r="F104" i="17"/>
  <c r="G104" i="17"/>
  <c r="E105" i="17"/>
  <c r="F105" i="17"/>
  <c r="G105" i="17"/>
  <c r="C103" i="17"/>
  <c r="C104" i="17"/>
  <c r="C105" i="17"/>
  <c r="B105" i="17"/>
  <c r="B104" i="17"/>
  <c r="B103" i="17"/>
  <c r="B102" i="17"/>
  <c r="B101" i="17"/>
  <c r="D93" i="17"/>
  <c r="E93" i="17"/>
  <c r="F93" i="17"/>
  <c r="D94" i="17"/>
  <c r="E94" i="17"/>
  <c r="F94" i="17"/>
  <c r="G94" i="17"/>
  <c r="F95" i="17"/>
  <c r="C93" i="17"/>
  <c r="C94" i="17"/>
  <c r="B95" i="17"/>
  <c r="B94" i="17"/>
  <c r="B93" i="17"/>
  <c r="B92" i="17"/>
  <c r="B91" i="17"/>
  <c r="B86" i="17"/>
  <c r="B85" i="17"/>
  <c r="B66" i="17"/>
  <c r="B67" i="17"/>
  <c r="B55" i="17"/>
  <c r="D55" i="17"/>
  <c r="F55" i="17"/>
  <c r="G55" i="17"/>
  <c r="H55" i="17"/>
  <c r="B56" i="17"/>
  <c r="C56" i="17"/>
  <c r="D56" i="17"/>
  <c r="E56" i="17"/>
  <c r="F56" i="17"/>
  <c r="G56" i="17"/>
  <c r="H56" i="17"/>
  <c r="D29" i="17"/>
  <c r="E29" i="17"/>
  <c r="G29" i="17"/>
  <c r="B30" i="17"/>
  <c r="C30" i="17"/>
  <c r="E30" i="17"/>
  <c r="B19" i="17"/>
  <c r="C19" i="17"/>
  <c r="D19" i="17"/>
  <c r="E19" i="17"/>
  <c r="F19" i="17"/>
  <c r="G19" i="17"/>
  <c r="B20" i="17"/>
  <c r="E20" i="17"/>
  <c r="F20" i="17"/>
  <c r="G20" i="17"/>
  <c r="B65" i="17"/>
  <c r="B64" i="17"/>
  <c r="B63" i="17"/>
  <c r="I54" i="17"/>
  <c r="B54" i="17"/>
  <c r="B53" i="17"/>
  <c r="B52" i="17"/>
  <c r="F28" i="17"/>
  <c r="C18" i="17"/>
  <c r="B18" i="17"/>
  <c r="B17" i="17"/>
  <c r="B16" i="17"/>
  <c r="C35" i="19" l="1"/>
  <c r="C36" i="19"/>
  <c r="J36" i="19" s="1"/>
  <c r="Q36" i="19" s="1"/>
  <c r="I64" i="17" s="1"/>
  <c r="C37" i="19"/>
  <c r="J37" i="19" s="1"/>
  <c r="C38" i="19"/>
  <c r="J38" i="19" s="1"/>
  <c r="C39" i="19"/>
  <c r="J39" i="19" s="1"/>
  <c r="C40" i="19"/>
  <c r="J40" i="19" s="1"/>
  <c r="C41" i="19"/>
  <c r="J41" i="19" s="1"/>
  <c r="C42" i="19"/>
  <c r="I42" i="19" s="1"/>
  <c r="C43" i="19"/>
  <c r="E43" i="19" s="1"/>
  <c r="C44" i="19"/>
  <c r="F44" i="19" s="1"/>
  <c r="G41" i="19"/>
  <c r="K30" i="25"/>
  <c r="K23" i="25"/>
  <c r="K12" i="25"/>
  <c r="P8" i="25"/>
  <c r="P9" i="25"/>
  <c r="P10" i="25"/>
  <c r="P11" i="25"/>
  <c r="P12" i="25"/>
  <c r="P13" i="25"/>
  <c r="P14" i="25"/>
  <c r="P15"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7" i="25"/>
  <c r="O8" i="25"/>
  <c r="O9" i="25"/>
  <c r="O10" i="25"/>
  <c r="O11" i="25"/>
  <c r="O12" i="25"/>
  <c r="O13" i="25"/>
  <c r="O14" i="25"/>
  <c r="O15" i="25"/>
  <c r="O16" i="25"/>
  <c r="O17" i="25"/>
  <c r="O18" i="25"/>
  <c r="O19" i="25"/>
  <c r="O20" i="25"/>
  <c r="O21" i="25"/>
  <c r="O22" i="25"/>
  <c r="O23" i="25"/>
  <c r="O24" i="25"/>
  <c r="O25" i="25"/>
  <c r="O26" i="25"/>
  <c r="O27" i="25"/>
  <c r="O28" i="25"/>
  <c r="O29" i="25"/>
  <c r="O30" i="25"/>
  <c r="O31" i="25"/>
  <c r="O32" i="25"/>
  <c r="O33" i="25"/>
  <c r="O34" i="25"/>
  <c r="O35" i="25"/>
  <c r="O36" i="25"/>
  <c r="O37" i="25"/>
  <c r="O38" i="25"/>
  <c r="O39" i="25"/>
  <c r="O40" i="25"/>
  <c r="O41" i="25"/>
  <c r="O42" i="25"/>
  <c r="O43" i="25"/>
  <c r="O44" i="25"/>
  <c r="O7" i="25"/>
  <c r="E35" i="19" l="1"/>
  <c r="L35" i="19" s="1"/>
  <c r="D63" i="17" s="1"/>
  <c r="I44" i="19"/>
  <c r="E44" i="19"/>
  <c r="J44" i="19"/>
  <c r="H36" i="19"/>
  <c r="O36" i="19" s="1"/>
  <c r="G64" i="17" s="1"/>
  <c r="D41" i="19"/>
  <c r="I41" i="19"/>
  <c r="E41" i="19"/>
  <c r="H41" i="19"/>
  <c r="F41" i="19"/>
  <c r="G40" i="19"/>
  <c r="G44" i="19"/>
  <c r="D35" i="19"/>
  <c r="K35" i="19" s="1"/>
  <c r="C63" i="17" s="1"/>
  <c r="F43" i="19"/>
  <c r="G35" i="19"/>
  <c r="N35" i="19" s="1"/>
  <c r="F63" i="17" s="1"/>
  <c r="H43" i="19"/>
  <c r="I35" i="19"/>
  <c r="P35" i="19" s="1"/>
  <c r="H63" i="17" s="1"/>
  <c r="G42" i="19"/>
  <c r="J43" i="19"/>
  <c r="G43" i="19"/>
  <c r="J35" i="19"/>
  <c r="Q35" i="19" s="1"/>
  <c r="I63" i="17" s="1"/>
  <c r="F42" i="19"/>
  <c r="H42" i="19"/>
  <c r="F35" i="19"/>
  <c r="M35" i="19" s="1"/>
  <c r="E63" i="17" s="1"/>
  <c r="I40" i="19"/>
  <c r="D44" i="19"/>
  <c r="D36" i="19"/>
  <c r="K36" i="19" s="1"/>
  <c r="C64" i="17" s="1"/>
  <c r="F36" i="19"/>
  <c r="M36" i="19" s="1"/>
  <c r="E64" i="17" s="1"/>
  <c r="I36" i="19"/>
  <c r="P36" i="19" s="1"/>
  <c r="H64" i="17" s="1"/>
  <c r="E36" i="19"/>
  <c r="L36" i="19" s="1"/>
  <c r="D64" i="17" s="1"/>
  <c r="G36" i="19"/>
  <c r="N36" i="19" s="1"/>
  <c r="F64" i="17" s="1"/>
  <c r="H40" i="19"/>
  <c r="H39" i="19"/>
  <c r="I39" i="19"/>
  <c r="I38" i="19"/>
  <c r="E37" i="19"/>
  <c r="D39" i="19"/>
  <c r="H35" i="19"/>
  <c r="O35" i="19" s="1"/>
  <c r="G63" i="17" s="1"/>
  <c r="G37" i="19"/>
  <c r="F38" i="19"/>
  <c r="E39" i="19"/>
  <c r="D40" i="19"/>
  <c r="J42" i="19"/>
  <c r="I43" i="19"/>
  <c r="H44" i="19"/>
  <c r="D37" i="19"/>
  <c r="D38" i="19"/>
  <c r="E38" i="19"/>
  <c r="H37" i="19"/>
  <c r="G38" i="19"/>
  <c r="F39" i="19"/>
  <c r="E40" i="19"/>
  <c r="F37" i="19"/>
  <c r="I37" i="19"/>
  <c r="H38" i="19"/>
  <c r="G39" i="19"/>
  <c r="F40" i="19"/>
  <c r="D42" i="19"/>
  <c r="E42" i="19"/>
  <c r="D43" i="19"/>
  <c r="N8" i="25"/>
  <c r="N9" i="25"/>
  <c r="N10" i="25"/>
  <c r="N11" i="25"/>
  <c r="N12" i="25"/>
  <c r="N13" i="25"/>
  <c r="N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7" i="25"/>
  <c r="M8" i="25"/>
  <c r="M9" i="25"/>
  <c r="M10" i="25"/>
  <c r="M11" i="25"/>
  <c r="M12" i="25"/>
  <c r="M13" i="25"/>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7" i="25"/>
  <c r="K38" i="25"/>
  <c r="L8" i="25" l="1"/>
  <c r="L9" i="25"/>
  <c r="L10" i="25"/>
  <c r="L11" i="25"/>
  <c r="L12" i="25"/>
  <c r="L13" i="25"/>
  <c r="L14" i="25"/>
  <c r="L15" i="25"/>
  <c r="L16" i="25"/>
  <c r="L17" i="25"/>
  <c r="L18" i="25"/>
  <c r="L19" i="25"/>
  <c r="L20" i="25"/>
  <c r="L21" i="25"/>
  <c r="L22" i="25"/>
  <c r="L23" i="25"/>
  <c r="L24" i="25"/>
  <c r="L25" i="25"/>
  <c r="L26" i="25"/>
  <c r="L27" i="25"/>
  <c r="L28" i="25"/>
  <c r="L29" i="25"/>
  <c r="L30" i="25"/>
  <c r="L31" i="25"/>
  <c r="L32" i="25"/>
  <c r="L33" i="25"/>
  <c r="L34" i="25"/>
  <c r="L35" i="25"/>
  <c r="L36" i="25"/>
  <c r="L37" i="25"/>
  <c r="L38" i="25"/>
  <c r="L39" i="25"/>
  <c r="L40" i="25"/>
  <c r="L41" i="25"/>
  <c r="L42" i="25"/>
  <c r="L43" i="25"/>
  <c r="L44" i="25"/>
  <c r="L7" i="25"/>
  <c r="K8" i="25"/>
  <c r="K9" i="25"/>
  <c r="K10" i="25"/>
  <c r="K11" i="25"/>
  <c r="K13" i="25"/>
  <c r="K14" i="25"/>
  <c r="K15" i="25"/>
  <c r="K16" i="25"/>
  <c r="K17" i="25"/>
  <c r="K18" i="25"/>
  <c r="K19" i="25"/>
  <c r="K20" i="25"/>
  <c r="K21" i="25"/>
  <c r="K22" i="25"/>
  <c r="K24" i="25"/>
  <c r="K25" i="25"/>
  <c r="K26" i="25"/>
  <c r="K27" i="25"/>
  <c r="K28" i="25"/>
  <c r="K29" i="25"/>
  <c r="K31" i="25"/>
  <c r="K32" i="25"/>
  <c r="K33" i="25"/>
  <c r="K34" i="25"/>
  <c r="K35" i="25"/>
  <c r="K36" i="25"/>
  <c r="K37" i="25"/>
  <c r="K39" i="25"/>
  <c r="K40" i="25"/>
  <c r="K41" i="25"/>
  <c r="K42" i="25"/>
  <c r="K43" i="25"/>
  <c r="K44" i="25"/>
  <c r="K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I33" i="25"/>
  <c r="I34" i="25"/>
  <c r="I35" i="25"/>
  <c r="I36" i="25"/>
  <c r="I37" i="25"/>
  <c r="I38" i="25"/>
  <c r="I39" i="25"/>
  <c r="I40" i="25"/>
  <c r="I41" i="25"/>
  <c r="I42" i="25"/>
  <c r="I43" i="25"/>
  <c r="I44" i="25"/>
  <c r="I32" i="25"/>
  <c r="I31" i="25"/>
  <c r="I30" i="25"/>
  <c r="I29" i="25"/>
  <c r="I28" i="25"/>
  <c r="I27" i="25"/>
  <c r="I26" i="25"/>
  <c r="I25" i="25"/>
  <c r="I24" i="25"/>
  <c r="I23" i="25"/>
  <c r="I22" i="25"/>
  <c r="I21" i="25"/>
  <c r="I20" i="25"/>
  <c r="I19" i="25"/>
  <c r="I18" i="25"/>
  <c r="I17" i="25"/>
  <c r="I16" i="25"/>
  <c r="I15" i="25"/>
  <c r="I14" i="25"/>
  <c r="I13" i="25"/>
  <c r="I12" i="25"/>
  <c r="I11" i="25"/>
  <c r="I10" i="25"/>
  <c r="I9" i="25"/>
  <c r="I8" i="25"/>
  <c r="J7" i="25"/>
  <c r="I7" i="25"/>
  <c r="C9" i="12"/>
  <c r="C19" i="19"/>
  <c r="G19" i="19" s="1"/>
  <c r="N19" i="19" s="1"/>
  <c r="F52" i="17" s="1"/>
  <c r="C20" i="19"/>
  <c r="D20" i="19" s="1"/>
  <c r="K20" i="19" s="1"/>
  <c r="C53" i="17" s="1"/>
  <c r="C21" i="19"/>
  <c r="J21" i="19" s="1"/>
  <c r="C22" i="19"/>
  <c r="F22" i="19" s="1"/>
  <c r="C23" i="19"/>
  <c r="I23" i="19" s="1"/>
  <c r="C24" i="19"/>
  <c r="G24" i="19" s="1"/>
  <c r="C25" i="19"/>
  <c r="J25" i="19" s="1"/>
  <c r="C26" i="19"/>
  <c r="G26" i="19" s="1"/>
  <c r="C27" i="19"/>
  <c r="I27" i="19" s="1"/>
  <c r="C28" i="19"/>
  <c r="E28" i="19" s="1"/>
  <c r="C15" i="16"/>
  <c r="I15" i="16" s="1"/>
  <c r="C14" i="16"/>
  <c r="I14" i="16" s="1"/>
  <c r="C13" i="16"/>
  <c r="I13" i="16" s="1"/>
  <c r="C12" i="16"/>
  <c r="I12" i="16" s="1"/>
  <c r="C11" i="16"/>
  <c r="I11" i="16" s="1"/>
  <c r="C10" i="16"/>
  <c r="I10" i="16" s="1"/>
  <c r="C9" i="16"/>
  <c r="C8" i="16"/>
  <c r="C7" i="16"/>
  <c r="B25" i="12"/>
  <c r="B26" i="12"/>
  <c r="B27" i="12"/>
  <c r="B28" i="12"/>
  <c r="B20" i="15" s="1"/>
  <c r="B24" i="12"/>
  <c r="B21" i="12"/>
  <c r="B22" i="12"/>
  <c r="B23" i="12"/>
  <c r="C12" i="15"/>
  <c r="E12" i="15" s="1"/>
  <c r="C13" i="15"/>
  <c r="D13" i="15" s="1"/>
  <c r="C14" i="15"/>
  <c r="G14" i="15" s="1"/>
  <c r="C15" i="15"/>
  <c r="F15" i="15" s="1"/>
  <c r="C16" i="15"/>
  <c r="G16" i="15" s="1"/>
  <c r="C17" i="15"/>
  <c r="F17" i="15" s="1"/>
  <c r="C18" i="15"/>
  <c r="I18" i="15" s="1"/>
  <c r="C19" i="15"/>
  <c r="D19" i="15" s="1"/>
  <c r="C20" i="15"/>
  <c r="E20" i="15" s="1"/>
  <c r="B27" i="14"/>
  <c r="B12" i="19"/>
  <c r="C17" i="17" l="1"/>
  <c r="J12" i="15"/>
  <c r="I9" i="16"/>
  <c r="B29" i="17"/>
  <c r="F27" i="19"/>
  <c r="G7" i="16"/>
  <c r="B27" i="17"/>
  <c r="I8" i="16"/>
  <c r="B28" i="17"/>
  <c r="D28" i="19"/>
  <c r="D20" i="15"/>
  <c r="I14" i="15"/>
  <c r="F28" i="19"/>
  <c r="I19" i="15"/>
  <c r="B14" i="16"/>
  <c r="B43" i="19"/>
  <c r="B15" i="16"/>
  <c r="B44" i="19"/>
  <c r="B18" i="15"/>
  <c r="B42" i="19"/>
  <c r="B16" i="15"/>
  <c r="B40" i="19"/>
  <c r="B17" i="15"/>
  <c r="B41" i="19"/>
  <c r="H21" i="19"/>
  <c r="E21" i="19"/>
  <c r="J20" i="19"/>
  <c r="Q20" i="19" s="1"/>
  <c r="I53" i="17" s="1"/>
  <c r="J28" i="19"/>
  <c r="I28" i="19"/>
  <c r="H28" i="19"/>
  <c r="F7" i="16"/>
  <c r="I7" i="16"/>
  <c r="H7" i="16"/>
  <c r="B10" i="16"/>
  <c r="B39" i="19"/>
  <c r="B14" i="15"/>
  <c r="B38" i="19"/>
  <c r="B19" i="19"/>
  <c r="B35" i="19"/>
  <c r="B13" i="15"/>
  <c r="B37" i="19"/>
  <c r="B12" i="15"/>
  <c r="B36" i="19"/>
  <c r="C26" i="16"/>
  <c r="G26" i="16" s="1"/>
  <c r="D22" i="19"/>
  <c r="E22" i="19"/>
  <c r="C28" i="16"/>
  <c r="C25" i="16"/>
  <c r="G25" i="16" s="1"/>
  <c r="C24" i="16"/>
  <c r="D24" i="16" s="1"/>
  <c r="C29" i="16"/>
  <c r="D7" i="16"/>
  <c r="B12" i="16"/>
  <c r="C27" i="16"/>
  <c r="D27" i="16" s="1"/>
  <c r="C30" i="16"/>
  <c r="C23" i="16"/>
  <c r="H23" i="16" s="1"/>
  <c r="M23" i="16" s="1"/>
  <c r="F102" i="17" s="1"/>
  <c r="J22" i="19"/>
  <c r="H20" i="19"/>
  <c r="O20" i="19" s="1"/>
  <c r="G53" i="17" s="1"/>
  <c r="I20" i="19"/>
  <c r="P20" i="19" s="1"/>
  <c r="H53" i="17" s="1"/>
  <c r="E18" i="15"/>
  <c r="D12" i="15"/>
  <c r="G20" i="19"/>
  <c r="N20" i="19" s="1"/>
  <c r="F53" i="17" s="1"/>
  <c r="F20" i="19"/>
  <c r="M20" i="19" s="1"/>
  <c r="E53" i="17" s="1"/>
  <c r="E20" i="19"/>
  <c r="L20" i="19" s="1"/>
  <c r="D53" i="17" s="1"/>
  <c r="I19" i="19"/>
  <c r="P19" i="19" s="1"/>
  <c r="H52" i="17" s="1"/>
  <c r="B28" i="19"/>
  <c r="H23" i="19"/>
  <c r="J27" i="19"/>
  <c r="I21" i="19"/>
  <c r="F21" i="19"/>
  <c r="J26" i="19"/>
  <c r="D21" i="19"/>
  <c r="E26" i="19"/>
  <c r="D26" i="19"/>
  <c r="J24" i="19"/>
  <c r="H24" i="19"/>
  <c r="F26" i="19"/>
  <c r="C34" i="15"/>
  <c r="H18" i="15"/>
  <c r="G18" i="15"/>
  <c r="D18" i="15"/>
  <c r="H26" i="19"/>
  <c r="F24" i="19"/>
  <c r="E24" i="19"/>
  <c r="D24" i="19"/>
  <c r="B19" i="15"/>
  <c r="B27" i="19"/>
  <c r="B26" i="19"/>
  <c r="B24" i="19"/>
  <c r="G28" i="19"/>
  <c r="I26" i="19"/>
  <c r="I24" i="19"/>
  <c r="I22" i="19"/>
  <c r="H22" i="19"/>
  <c r="G22" i="19"/>
  <c r="B13" i="16"/>
  <c r="B25" i="19"/>
  <c r="B11" i="16"/>
  <c r="B15" i="15"/>
  <c r="B23" i="19"/>
  <c r="B22" i="19"/>
  <c r="B21" i="19"/>
  <c r="B20" i="19"/>
  <c r="G23" i="19"/>
  <c r="E23" i="19"/>
  <c r="D23" i="19"/>
  <c r="F23" i="19"/>
  <c r="J23" i="19"/>
  <c r="H27" i="19"/>
  <c r="I25" i="19"/>
  <c r="G27" i="19"/>
  <c r="H25" i="19"/>
  <c r="G25" i="19"/>
  <c r="E27" i="19"/>
  <c r="F25" i="19"/>
  <c r="D27" i="19"/>
  <c r="E25" i="19"/>
  <c r="D25" i="19"/>
  <c r="G21" i="19"/>
  <c r="H19" i="19"/>
  <c r="O19" i="19" s="1"/>
  <c r="G52" i="17" s="1"/>
  <c r="F19" i="19"/>
  <c r="M19" i="19" s="1"/>
  <c r="E52" i="17" s="1"/>
  <c r="E19" i="19"/>
  <c r="L19" i="19" s="1"/>
  <c r="D52" i="17" s="1"/>
  <c r="D19" i="19"/>
  <c r="K19" i="19" s="1"/>
  <c r="C52" i="17" s="1"/>
  <c r="J19" i="19"/>
  <c r="Q19" i="19" s="1"/>
  <c r="I52" i="17" s="1"/>
  <c r="C31" i="16"/>
  <c r="E31" i="16" s="1"/>
  <c r="B8" i="16"/>
  <c r="B7" i="16"/>
  <c r="B9" i="16"/>
  <c r="E7" i="16"/>
  <c r="D15" i="16"/>
  <c r="E15" i="16"/>
  <c r="F15" i="16"/>
  <c r="G15" i="16"/>
  <c r="H15" i="16"/>
  <c r="D14" i="16"/>
  <c r="F14" i="16"/>
  <c r="G14" i="16"/>
  <c r="H14" i="16"/>
  <c r="E14" i="16"/>
  <c r="D13" i="16"/>
  <c r="E13" i="16"/>
  <c r="F13" i="16"/>
  <c r="G13" i="16"/>
  <c r="H13" i="16"/>
  <c r="D12" i="16"/>
  <c r="E12" i="16"/>
  <c r="F12" i="16"/>
  <c r="G12" i="16"/>
  <c r="H12" i="16"/>
  <c r="E11" i="16"/>
  <c r="D11" i="16"/>
  <c r="F11" i="16"/>
  <c r="G11" i="16"/>
  <c r="H11" i="16"/>
  <c r="D10" i="16"/>
  <c r="E10" i="16"/>
  <c r="F10" i="16"/>
  <c r="G10" i="16"/>
  <c r="H10" i="16"/>
  <c r="D9" i="16"/>
  <c r="E9" i="16"/>
  <c r="F9" i="16"/>
  <c r="G9" i="16"/>
  <c r="H9" i="16"/>
  <c r="D8" i="16"/>
  <c r="E8" i="16"/>
  <c r="F8" i="16"/>
  <c r="G8" i="16"/>
  <c r="H8" i="16"/>
  <c r="D17" i="15"/>
  <c r="G17" i="15"/>
  <c r="H20" i="15"/>
  <c r="F18" i="15"/>
  <c r="E17" i="15"/>
  <c r="E15" i="15"/>
  <c r="H12" i="15"/>
  <c r="C35" i="15"/>
  <c r="C33" i="15"/>
  <c r="H16" i="15"/>
  <c r="F14" i="15"/>
  <c r="C32" i="15"/>
  <c r="I17" i="15"/>
  <c r="F16" i="15"/>
  <c r="E14" i="15"/>
  <c r="C31" i="15"/>
  <c r="H17" i="15"/>
  <c r="D16" i="15"/>
  <c r="D14" i="15"/>
  <c r="C30" i="15"/>
  <c r="C29" i="15"/>
  <c r="G15" i="15"/>
  <c r="C36" i="15"/>
  <c r="C28" i="15"/>
  <c r="I20" i="15"/>
  <c r="H19" i="15"/>
  <c r="E16" i="15"/>
  <c r="D15" i="15"/>
  <c r="I12" i="15"/>
  <c r="I13" i="15"/>
  <c r="G19" i="15"/>
  <c r="G20" i="15"/>
  <c r="F19" i="15"/>
  <c r="H13" i="15"/>
  <c r="G12" i="15"/>
  <c r="F20" i="15"/>
  <c r="I15" i="15"/>
  <c r="H14" i="15"/>
  <c r="G13" i="15"/>
  <c r="F12" i="15"/>
  <c r="E19" i="15"/>
  <c r="I16" i="15"/>
  <c r="H15" i="15"/>
  <c r="F13" i="15"/>
  <c r="E13" i="15"/>
  <c r="C22" i="14"/>
  <c r="C21" i="14"/>
  <c r="C20" i="14"/>
  <c r="L7" i="16" l="1"/>
  <c r="E27" i="17" s="1"/>
  <c r="K7" i="16"/>
  <c r="D27" i="17" s="1"/>
  <c r="M7" i="16"/>
  <c r="F27" i="17" s="1"/>
  <c r="J7" i="16"/>
  <c r="C27" i="17" s="1"/>
  <c r="N7" i="16"/>
  <c r="G27" i="17" s="1"/>
  <c r="M12" i="15"/>
  <c r="F17" i="17" s="1"/>
  <c r="L12" i="15"/>
  <c r="E17" i="17" s="1"/>
  <c r="K12" i="15"/>
  <c r="D17" i="17" s="1"/>
  <c r="N12" i="15"/>
  <c r="G17" i="17" s="1"/>
  <c r="H27" i="16"/>
  <c r="I27" i="16"/>
  <c r="F24" i="16"/>
  <c r="G24" i="16"/>
  <c r="F31" i="16"/>
  <c r="I24" i="16"/>
  <c r="H24" i="16"/>
  <c r="E24" i="16"/>
  <c r="H26" i="16"/>
  <c r="I26" i="16"/>
  <c r="F23" i="16"/>
  <c r="K23" i="16" s="1"/>
  <c r="D102" i="17" s="1"/>
  <c r="F25" i="16"/>
  <c r="I25" i="16"/>
  <c r="H25" i="16"/>
  <c r="I35" i="15"/>
  <c r="D35" i="15"/>
  <c r="E35" i="15"/>
  <c r="F35" i="15"/>
  <c r="G35" i="15"/>
  <c r="H35" i="15"/>
  <c r="E23" i="16"/>
  <c r="J23" i="16" s="1"/>
  <c r="C102" i="17" s="1"/>
  <c r="G34" i="15"/>
  <c r="H34" i="15"/>
  <c r="I34" i="15"/>
  <c r="F34" i="15"/>
  <c r="E34" i="15"/>
  <c r="E30" i="16"/>
  <c r="D30" i="16"/>
  <c r="F30" i="16"/>
  <c r="G30" i="16"/>
  <c r="H30" i="16"/>
  <c r="I30" i="16"/>
  <c r="D29" i="16"/>
  <c r="E29" i="16"/>
  <c r="F29" i="16"/>
  <c r="I29" i="16"/>
  <c r="G29" i="16"/>
  <c r="H29" i="16"/>
  <c r="E30" i="15"/>
  <c r="F30" i="15"/>
  <c r="G30" i="15"/>
  <c r="H30" i="15"/>
  <c r="I30" i="15"/>
  <c r="F31" i="15"/>
  <c r="E31" i="15"/>
  <c r="G31" i="15"/>
  <c r="H31" i="15"/>
  <c r="I31" i="15"/>
  <c r="I28" i="16"/>
  <c r="G28" i="16"/>
  <c r="H28" i="16"/>
  <c r="F28" i="16"/>
  <c r="D28" i="16"/>
  <c r="E28" i="16"/>
  <c r="E28" i="15"/>
  <c r="J28" i="15" s="1"/>
  <c r="C92" i="17" s="1"/>
  <c r="F28" i="15"/>
  <c r="K28" i="15" s="1"/>
  <c r="D92" i="17" s="1"/>
  <c r="G28" i="15"/>
  <c r="L28" i="15" s="1"/>
  <c r="E92" i="17" s="1"/>
  <c r="H28" i="15"/>
  <c r="M28" i="15" s="1"/>
  <c r="F92" i="17" s="1"/>
  <c r="I28" i="15"/>
  <c r="N28" i="15" s="1"/>
  <c r="G92" i="17" s="1"/>
  <c r="G27" i="16"/>
  <c r="E27" i="16"/>
  <c r="F27" i="16"/>
  <c r="H29" i="15"/>
  <c r="G29" i="15"/>
  <c r="I29" i="15"/>
  <c r="E29" i="15"/>
  <c r="F29" i="15"/>
  <c r="D23" i="16"/>
  <c r="G23" i="16"/>
  <c r="L23" i="16" s="1"/>
  <c r="E102" i="17" s="1"/>
  <c r="I23" i="16"/>
  <c r="N23" i="16" s="1"/>
  <c r="G102" i="17" s="1"/>
  <c r="E36" i="15"/>
  <c r="F36" i="15"/>
  <c r="G36" i="15"/>
  <c r="H36" i="15"/>
  <c r="I36" i="15"/>
  <c r="D36" i="15"/>
  <c r="I32" i="15"/>
  <c r="E32" i="15"/>
  <c r="H32" i="15"/>
  <c r="F32" i="15"/>
  <c r="G32" i="15"/>
  <c r="E33" i="15"/>
  <c r="F33" i="15"/>
  <c r="G33" i="15"/>
  <c r="H33" i="15"/>
  <c r="I33" i="15"/>
  <c r="E25" i="16"/>
  <c r="D25" i="16"/>
  <c r="F26" i="16"/>
  <c r="E26" i="16"/>
  <c r="D26" i="16"/>
  <c r="D29" i="15"/>
  <c r="D28" i="15"/>
  <c r="D31" i="15"/>
  <c r="D30" i="15"/>
  <c r="D34" i="15"/>
  <c r="D32" i="15"/>
  <c r="D31" i="16"/>
  <c r="I31" i="16"/>
  <c r="G31" i="16"/>
  <c r="H31" i="16"/>
  <c r="D33" i="15"/>
  <c r="C27" i="14"/>
  <c r="B28" i="14"/>
  <c r="C28" i="14" s="1"/>
  <c r="B45" i="17"/>
  <c r="B44" i="17"/>
  <c r="F28" i="14" l="1"/>
  <c r="K28" i="14" s="1"/>
  <c r="E86" i="17" s="1"/>
  <c r="E28" i="14"/>
  <c r="J28" i="14" s="1"/>
  <c r="D86" i="17" s="1"/>
  <c r="D28" i="14"/>
  <c r="I28" i="14" s="1"/>
  <c r="C86" i="17" s="1"/>
  <c r="D27" i="14"/>
  <c r="I27" i="14" s="1"/>
  <c r="C85" i="17" s="1"/>
  <c r="E27" i="14"/>
  <c r="J27" i="14" s="1"/>
  <c r="D85" i="17" s="1"/>
  <c r="F27" i="14"/>
  <c r="K27" i="14" s="1"/>
  <c r="E85" i="17" s="1"/>
  <c r="G27" i="14"/>
  <c r="L27" i="14" s="1"/>
  <c r="F85" i="17" s="1"/>
  <c r="H28" i="14"/>
  <c r="M28" i="14" s="1"/>
  <c r="G86" i="17" s="1"/>
  <c r="G28" i="14"/>
  <c r="L28" i="14" s="1"/>
  <c r="F86" i="17" s="1"/>
  <c r="H27" i="14"/>
  <c r="M27" i="14" s="1"/>
  <c r="G85" i="17" s="1"/>
  <c r="B10" i="17"/>
  <c r="B9" i="17"/>
  <c r="C6" i="16"/>
  <c r="B26" i="17" s="1"/>
  <c r="D12" i="19"/>
  <c r="B11" i="19"/>
  <c r="C11" i="15"/>
  <c r="B13" i="14"/>
  <c r="D13" i="14" s="1"/>
  <c r="I13" i="14" s="1"/>
  <c r="B12" i="14"/>
  <c r="E12" i="14" s="1"/>
  <c r="J12" i="14" s="1"/>
  <c r="B6" i="16"/>
  <c r="K12" i="19" l="1"/>
  <c r="D45" i="17" s="1"/>
  <c r="D9" i="17"/>
  <c r="C10" i="17"/>
  <c r="H11" i="19"/>
  <c r="I6" i="16"/>
  <c r="C22" i="16"/>
  <c r="I11" i="15"/>
  <c r="C27" i="15"/>
  <c r="F13" i="14"/>
  <c r="K13" i="14" s="1"/>
  <c r="G12" i="19"/>
  <c r="F11" i="19"/>
  <c r="F12" i="19"/>
  <c r="C11" i="19"/>
  <c r="G11" i="19"/>
  <c r="I12" i="19"/>
  <c r="E12" i="19"/>
  <c r="E11" i="19"/>
  <c r="I11" i="19"/>
  <c r="C12" i="19"/>
  <c r="D11" i="19"/>
  <c r="H12" i="19"/>
  <c r="B11" i="15"/>
  <c r="F6" i="16"/>
  <c r="F11" i="15"/>
  <c r="E13" i="14"/>
  <c r="J13" i="14" s="1"/>
  <c r="G13" i="14"/>
  <c r="L13" i="14" s="1"/>
  <c r="C13" i="14"/>
  <c r="H13" i="14"/>
  <c r="M13" i="14" s="1"/>
  <c r="D6" i="16"/>
  <c r="H6" i="16"/>
  <c r="G6" i="16"/>
  <c r="E6" i="16"/>
  <c r="G11" i="15"/>
  <c r="D11" i="15"/>
  <c r="H11" i="15"/>
  <c r="E11" i="15"/>
  <c r="F12" i="14"/>
  <c r="K12" i="14" s="1"/>
  <c r="C12" i="14"/>
  <c r="G12" i="14"/>
  <c r="L12" i="14" s="1"/>
  <c r="D12" i="14"/>
  <c r="I12" i="14" s="1"/>
  <c r="H12" i="14"/>
  <c r="M12" i="14" s="1"/>
  <c r="P12" i="19" l="1"/>
  <c r="I45" i="17" s="1"/>
  <c r="L12" i="19"/>
  <c r="E45" i="17" s="1"/>
  <c r="O12" i="19"/>
  <c r="H45" i="17" s="1"/>
  <c r="M12" i="19"/>
  <c r="F45" i="17" s="1"/>
  <c r="N12" i="19"/>
  <c r="G45" i="17" s="1"/>
  <c r="J12" i="19"/>
  <c r="C45" i="17" s="1"/>
  <c r="L11" i="19"/>
  <c r="E44" i="17" s="1"/>
  <c r="J11" i="19"/>
  <c r="C44" i="17" s="1"/>
  <c r="O11" i="19"/>
  <c r="H44" i="17" s="1"/>
  <c r="N11" i="19"/>
  <c r="G44" i="17" s="1"/>
  <c r="M11" i="19"/>
  <c r="F44" i="17" s="1"/>
  <c r="K11" i="19"/>
  <c r="D44" i="17" s="1"/>
  <c r="P11" i="19"/>
  <c r="I44" i="17" s="1"/>
  <c r="J6" i="16"/>
  <c r="C26" i="17" s="1"/>
  <c r="K6" i="16"/>
  <c r="D26" i="17" s="1"/>
  <c r="M6" i="16"/>
  <c r="F26" i="17" s="1"/>
  <c r="L6" i="16"/>
  <c r="E26" i="17" s="1"/>
  <c r="N6" i="16"/>
  <c r="G26" i="17" s="1"/>
  <c r="N11" i="15"/>
  <c r="G16" i="17" s="1"/>
  <c r="L11" i="15"/>
  <c r="E16" i="17" s="1"/>
  <c r="J11" i="15"/>
  <c r="C16" i="17" s="1"/>
  <c r="K11" i="15"/>
  <c r="D16" i="17" s="1"/>
  <c r="M11" i="15"/>
  <c r="F16" i="17" s="1"/>
  <c r="F9" i="17"/>
  <c r="E9" i="17"/>
  <c r="G9" i="17"/>
  <c r="C9" i="17"/>
  <c r="D10" i="17"/>
  <c r="G10" i="17"/>
  <c r="E10" i="17"/>
  <c r="F10" i="17"/>
  <c r="I27" i="15"/>
  <c r="N27" i="15" s="1"/>
  <c r="G91" i="17" s="1"/>
  <c r="E27" i="15"/>
  <c r="J27" i="15" s="1"/>
  <c r="C91" i="17" s="1"/>
  <c r="F27" i="15"/>
  <c r="K27" i="15" s="1"/>
  <c r="D91" i="17" s="1"/>
  <c r="G27" i="15"/>
  <c r="L27" i="15" s="1"/>
  <c r="E91" i="17" s="1"/>
  <c r="H27" i="15"/>
  <c r="M27" i="15" s="1"/>
  <c r="F91" i="17" s="1"/>
  <c r="I22" i="16"/>
  <c r="N22" i="16" s="1"/>
  <c r="G101" i="17" s="1"/>
  <c r="E22" i="16"/>
  <c r="J22" i="16" s="1"/>
  <c r="C101" i="17" s="1"/>
  <c r="F22" i="16"/>
  <c r="K22" i="16" s="1"/>
  <c r="D101" i="17" s="1"/>
  <c r="G22" i="16"/>
  <c r="L22" i="16" s="1"/>
  <c r="E101" i="17" s="1"/>
  <c r="H22" i="16"/>
  <c r="M22" i="16" s="1"/>
  <c r="F101" i="17" s="1"/>
  <c r="D22" i="16"/>
  <c r="D2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tc={6DE4B5E5-3D79-4110-989A-8DECD1A6799F}</author>
    <author>tc={66C75660-6E8C-4276-A21D-3502AEECC2C7}</author>
    <author>tc={16D91231-EDD2-47FB-8BB1-A97D2E6F905E}</author>
    <author>tc={C7EC9EBA-3FA2-41D9-9896-B8DC99130274}</author>
  </authors>
  <commentList>
    <comment ref="C8" authorId="0" shapeId="0" xr:uid="{6DE4B5E5-3D79-4110-989A-8DECD1A6799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manque la description ? @CDC</t>
      </text>
    </comment>
    <comment ref="G31" authorId="1" shapeId="0" xr:uid="{66C75660-6E8C-4276-A21D-3502AEECC2C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matériel ?</t>
      </text>
    </comment>
    <comment ref="C41" authorId="2" shapeId="0" xr:uid="{16D91231-EDD2-47FB-8BB1-A97D2E6F905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manque la description ? @CDC</t>
      </text>
    </comment>
    <comment ref="C43" authorId="3" shapeId="0" xr:uid="{C7EC9EBA-3FA2-41D9-9896-B8DC991302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Description vide ? @CDC 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tc={9BA269C4-46AF-466C-BBF6-A338B62E6C21}</author>
    <author>tc={E34120EE-D542-402F-A74C-3E3896ADDA59}</author>
  </authors>
  <commentList>
    <comment ref="F31" authorId="0" shapeId="0" xr:uid="{9BA269C4-46AF-466C-BBF6-A338B62E6C2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matériel ?</t>
      </text>
    </comment>
    <comment ref="C43" authorId="1" shapeId="0" xr:uid="{E34120EE-D542-402F-A74C-3E3896ADDA5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Description vide ? @CDC 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tc={4C988573-451A-46C9-A3C1-F8C468877BB8}</author>
    <author>tc={594C45B6-A238-4EE6-8001-5C3C0A3DBD02}</author>
  </authors>
  <commentList>
    <comment ref="F31" authorId="0" shapeId="0" xr:uid="{4C988573-451A-46C9-A3C1-F8C468877BB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matériel ?</t>
      </text>
    </comment>
    <comment ref="C43" authorId="1" shapeId="0" xr:uid="{594C45B6-A238-4EE6-8001-5C3C0A3DBD0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Description vide ? @CDC B</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tc={BA3C40DF-E148-4FE6-9D7B-BC1894DB7E33}</author>
  </authors>
  <commentList>
    <comment ref="E1" authorId="0" shapeId="0" xr:uid="{BA3C40DF-E148-4FE6-9D7B-BC1894DB7E3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3 pour les indicateurs les plus importants</t>
      </text>
    </comment>
  </commentList>
</comments>
</file>

<file path=xl/sharedStrings.xml><?xml version="1.0" encoding="utf-8"?>
<sst xmlns="http://schemas.openxmlformats.org/spreadsheetml/2006/main" count="3444" uniqueCount="1160">
  <si>
    <t>Scope</t>
  </si>
  <si>
    <t>Enjeu</t>
  </si>
  <si>
    <t>Indcateur d'état/ de pression</t>
  </si>
  <si>
    <t>Indicateur générique environnementaux "must have"</t>
  </si>
  <si>
    <t>BPI</t>
  </si>
  <si>
    <t>CSRD</t>
  </si>
  <si>
    <t>Guide EEN</t>
  </si>
  <si>
    <t>Commentaire</t>
  </si>
  <si>
    <t>Amont</t>
  </si>
  <si>
    <t xml:space="preserve">Changement d’usage des sols </t>
  </si>
  <si>
    <t>Pression</t>
  </si>
  <si>
    <t>Quantité de matières premières à haut risque de déforestation</t>
  </si>
  <si>
    <t>/</t>
  </si>
  <si>
    <t>Nombre d'hectares potentiels déforestés en une année pour l'approvisionnement d'une tonne de matière première</t>
  </si>
  <si>
    <t>Oui</t>
  </si>
  <si>
    <t>Nombre d'hectares utilisés pour l'approvisionnement par matière première</t>
  </si>
  <si>
    <t xml:space="preserve">Surexploitation de la ressource </t>
  </si>
  <si>
    <t xml:space="preserve">Quantité de matières premières (en T) consommées par l'entreprise </t>
  </si>
  <si>
    <t>Proportion de matières premières labellisées</t>
  </si>
  <si>
    <t>Consommation de matières premières végétales dont issus de filières labellisé (n kg, T)</t>
  </si>
  <si>
    <t>Consommation d'espèces animales sauvages (en T)</t>
  </si>
  <si>
    <t>Proportion de matières recyclées utilisées</t>
  </si>
  <si>
    <t>Pollutions</t>
  </si>
  <si>
    <t xml:space="preserve">Ecotoxicité des produits à fort enjeu (acier, aluminium, etc.) </t>
  </si>
  <si>
    <t xml:space="preserve">Potentiel d’eutrophisation des milieux lié à l'approvisionnement </t>
  </si>
  <si>
    <t>Rejet de substances lié à l'approvisionnement</t>
  </si>
  <si>
    <t>EEE</t>
  </si>
  <si>
    <t>Distances parcourus (km) par les commodités à fort enjeu EEE</t>
  </si>
  <si>
    <t>Changement climatique</t>
  </si>
  <si>
    <t>T.Co2.eq. / Tonnes de matière première</t>
  </si>
  <si>
    <t xml:space="preserve">Surexploitation de la ressource en eau </t>
  </si>
  <si>
    <t>Potentiel de consommation d’eau (en m3) par tonne de matière première</t>
  </si>
  <si>
    <t>Amont, direct, aval</t>
  </si>
  <si>
    <t>Potentiel d’acidification</t>
  </si>
  <si>
    <t>Direct + amont dans une moindre mesure</t>
  </si>
  <si>
    <t>Consommation d’eau totale (en m3) et dans les aires matérielles exposées aux risques hydriques, y compris aires soumises à stress hydrique élevé</t>
  </si>
  <si>
    <t>ESRS E3, obligatoire</t>
  </si>
  <si>
    <t>Etat</t>
  </si>
  <si>
    <t xml:space="preserve">Proximité aux zones de stress hydrique </t>
  </si>
  <si>
    <t>Localisation prélèvement d’eau</t>
  </si>
  <si>
    <t>Nombre et superficie des sites que l’entreprise détient, loue ou gère à proximité d’aires protégées ou de zones sensibles sur le plan de la biodiversité (KBA)</t>
  </si>
  <si>
    <t>Obligatoire, ESRS E4</t>
  </si>
  <si>
    <t>Quantité totale de déchets produite (tonnes ou kg)</t>
  </si>
  <si>
    <t>ESRS E5, obligatoire</t>
  </si>
  <si>
    <t>Quantité totale de déchets produite (tonnes ou kg) ) des substances préoccupantes et des substances extrêmement préoccupantes générées</t>
  </si>
  <si>
    <t>Direct</t>
  </si>
  <si>
    <t xml:space="preserve">Nombre de variétés d’EEE présentes sur site </t>
  </si>
  <si>
    <t>Mesures entrepries in situ pour lutter contre les EEE ( ex : nombres de nichoirs à mésanges et de pièges installés pour lutter contre la propagation de la chenille processionnaire )</t>
  </si>
  <si>
    <t>% de sites certifiés ISO 50001</t>
  </si>
  <si>
    <t>Le coefficient de biotope par surface</t>
  </si>
  <si>
    <t>Pression et état</t>
  </si>
  <si>
    <t>Surface artificialisée dans l’année +  état précédent</t>
  </si>
  <si>
    <t>Volontaire, ESRS E4</t>
  </si>
  <si>
    <t>Expansions de site/ nouvelles constructions à venir + état initial</t>
  </si>
  <si>
    <t xml:space="preserve">le garder en tant qu'indicateur  ? </t>
  </si>
  <si>
    <t xml:space="preserve">Direct </t>
  </si>
  <si>
    <t>Statut de menace des espèces (la liste rouge UICN) sur sites et si les activités/pressions peuvent affecter ce statut de menace;</t>
  </si>
  <si>
    <t>Nombre d’espèces menacées potentiellement affectés par les activités directes</t>
  </si>
  <si>
    <t xml:space="preserve">Quantité totale (en poids) de déchets qui n’est pas éliminée : ventiler par types de déchets et par type d’opérations de valorisation </t>
  </si>
  <si>
    <t>Substances préoccupantes utilisés dans les procédés</t>
  </si>
  <si>
    <t>ESRS E2, obligatoire</t>
  </si>
  <si>
    <t>Produits chimiques utilisés dans les procédés</t>
  </si>
  <si>
    <t xml:space="preserve">Quantité totale de déchets produite (kg ou T) </t>
  </si>
  <si>
    <t>Gestion des produits chimiques (protocoles de traitement, etc.)</t>
  </si>
  <si>
    <t>ESRS E2, obligatoire sous condition</t>
  </si>
  <si>
    <t>T.Co2.eq. Scope 1</t>
  </si>
  <si>
    <t>ESRS E1, obligatoire</t>
  </si>
  <si>
    <t>Co2.eq par KwH consommé</t>
  </si>
  <si>
    <t>Nombre de km parcourus par les marchandises via les canaux principaux</t>
  </si>
  <si>
    <t xml:space="preserve">Projets de capture carbone financés ou réalisés </t>
  </si>
  <si>
    <t xml:space="preserve">ok pour le garder comme indicateur  ? </t>
  </si>
  <si>
    <t>Projets d’efficacité énergétiques (LED, isolation, etc.)</t>
  </si>
  <si>
    <t>Aval</t>
  </si>
  <si>
    <t>T.Co2.eq. liés à l'usage du produit</t>
  </si>
  <si>
    <t>% de déchets recyclés/valorisés</t>
  </si>
  <si>
    <t>Proportion des produits commercialisés pouvant être recyclés (%)</t>
  </si>
  <si>
    <t>Tonnes de plastique à usage unique consommé</t>
  </si>
  <si>
    <t xml:space="preserve">Prio </t>
  </si>
  <si>
    <t>Nombre d'individus d'arbustes détruits pour l'aménagement d'un site</t>
  </si>
  <si>
    <t>Nombre de trames vertes ou bleues mises en place</t>
  </si>
  <si>
    <t>Générique</t>
  </si>
  <si>
    <t>Liste et localisation des sites que l'entreprise détient / loue / gère (si possible coordonnées GPS)</t>
  </si>
  <si>
    <t>Superficie des sites (m²) et m² artificialisés des sites (% d'artificialisation)</t>
  </si>
  <si>
    <t>% de matières premières labellisées (et listes des différents labels)</t>
  </si>
  <si>
    <t>% de matières recyclées utilisées</t>
  </si>
  <si>
    <t>% matières premières à haut risque de déforestation labellisées</t>
  </si>
  <si>
    <t xml:space="preserve">Consommation d’eau totale (en m3) </t>
  </si>
  <si>
    <t>Consommation énergétique (kwH) / mix énergétique</t>
  </si>
  <si>
    <t>Mix électrique / % d'électricité renouvelable</t>
  </si>
  <si>
    <t>Emissions de T.Co2.eq. Scope 1</t>
  </si>
  <si>
    <t>Emissions de T.Co2.eq. liés à l'aval (distribution, usage du produit, fin de vie)</t>
  </si>
  <si>
    <t>Emissions de T.Co2.eq. liés à l'amont (fabrication et transport des matières premières)</t>
  </si>
  <si>
    <t>Emissions de Sox et Nox dans l'air</t>
  </si>
  <si>
    <t xml:space="preserve">Indicateurs génériquse environnementaux </t>
  </si>
  <si>
    <t xml:space="preserve">Existence de rejets dans l'eau </t>
  </si>
  <si>
    <t>Nombre d'EEE introduites</t>
  </si>
  <si>
    <t>% d'espèces autochtnones sur les sites</t>
  </si>
  <si>
    <t>Définir plus proximité</t>
  </si>
  <si>
    <t>Reformuler =&gt; continuité écologiques ? Sites sur TBV ?</t>
  </si>
  <si>
    <t>Rajouter qqc sur les pratiques de gestion différenciés ?</t>
  </si>
  <si>
    <t>Gestion différenciée des espace vertes (nb de sites ? % ?)</t>
  </si>
  <si>
    <t>Nombre de mesures entreprises in situ pour lutter contre les EEE</t>
  </si>
  <si>
    <t>Actions de prévention + éradication (scinder en 2)</t>
  </si>
  <si>
    <t xml:space="preserve">Quantité totale (en poids) de déchets : ventiler par types de déchets et par type d’opérations de valorisation </t>
  </si>
  <si>
    <t>Phytosanitaires</t>
  </si>
  <si>
    <t>Nombre de sites et leur consommation d'eau (m3) dans les zones soumises à des stress hydriques</t>
  </si>
  <si>
    <t>Eau recyclée ? Collectée ?</t>
  </si>
  <si>
    <t>Fusionner avec Direct =&gt; sectoriel ?</t>
  </si>
  <si>
    <t>Aquaculture</t>
  </si>
  <si>
    <t>Elevage et produits animaux</t>
  </si>
  <si>
    <t>Energie - biomasse</t>
  </si>
  <si>
    <t>Energie - Eolien</t>
  </si>
  <si>
    <t>Energie - Nucléaire</t>
  </si>
  <si>
    <t>Energie - Production hydraulique</t>
  </si>
  <si>
    <t>Energie - Réseau de chaleur</t>
  </si>
  <si>
    <t>Energie - Solaire</t>
  </si>
  <si>
    <t>Energie fossile, gaz, pétrole</t>
  </si>
  <si>
    <t>Industrie pétro-chimique</t>
  </si>
  <si>
    <t>IT Services</t>
  </si>
  <si>
    <t>Restauration</t>
  </si>
  <si>
    <t>Services, médias, art</t>
  </si>
  <si>
    <t>Sylviculture</t>
  </si>
  <si>
    <t xml:space="preserve">Indicateurs génériques environnementaux </t>
  </si>
  <si>
    <t>Energie - Marémotrice</t>
  </si>
  <si>
    <t xml:space="preserve">Pêche </t>
  </si>
  <si>
    <t>Commerce</t>
  </si>
  <si>
    <t>Exploitation directe de ressources naturelles</t>
  </si>
  <si>
    <t xml:space="preserve">Pollutions </t>
  </si>
  <si>
    <t>Espèces exotiques envahissantes</t>
  </si>
  <si>
    <t>Matériel</t>
  </si>
  <si>
    <t>Très matériel</t>
  </si>
  <si>
    <t>Impact direct limité, mais potentiellement important pour certaines espèces d'oiseaux et de chauves-souris, qui peuvent être victimes de collisions avec les pales des éoliennes.</t>
  </si>
  <si>
    <t>Impact direct via l’utilisation de terres pour les centrales photovoltaïques à grande échelle, entraînant la perte de biodiversité sur les sites concernés. Les panneaux peuvent également perturber les microclimats locaux.</t>
  </si>
  <si>
    <t>Impact direct faible, mais les lignes électriques peuvent fragmenter les habitats terrestres et causer la mortalité de certains oiseaux.</t>
  </si>
  <si>
    <t>Exemple de données à collecter</t>
  </si>
  <si>
    <t>- Coordonnées GPS
- Superficies des sites (m²)</t>
  </si>
  <si>
    <t>- IBAT</t>
  </si>
  <si>
    <t>- Superficie des espaces verts (m²)
- Plans de gestion écologique</t>
  </si>
  <si>
    <t>-Images satellites
- Géoportail</t>
  </si>
  <si>
    <t xml:space="preserve">- Bilan carbone (t.CO2.eq)
- Consommation électrique (kWh) (factures électriques, mix électrique)
- Consommation énergétiques et achats d'énergie </t>
  </si>
  <si>
    <t>Bases de données mobilisables (en + des entretiens)</t>
  </si>
  <si>
    <t>- BDD ACV (Ecoinvent, etc.)</t>
  </si>
  <si>
    <t xml:space="preserve">- Consommation d’eau totale (en m3) </t>
  </si>
  <si>
    <t>- Quantité totale (en kg ou t) de déchets : ventiler par types de déchets et par type d’opérations de valorisation (% valorisation matière / énergie / autre)</t>
  </si>
  <si>
    <t>- Tonnes de plastique à usage unique consommé</t>
  </si>
  <si>
    <t>- Quantité de pesticides / herbicides / fongicides utilisés</t>
  </si>
  <si>
    <t>- Quantité de pesticides / herbicides / fongicides utilisés
- Surfaces sur lesquelles sont appliqués les pesticides (m², ha)</t>
  </si>
  <si>
    <t>Indicateurs environnementaux</t>
  </si>
  <si>
    <t xml:space="preserve">Secteurs amont à identifier </t>
  </si>
  <si>
    <t>Construction</t>
  </si>
  <si>
    <t>Administration publique</t>
  </si>
  <si>
    <t>Industries extractives</t>
  </si>
  <si>
    <t>Production et distribution d'eau</t>
  </si>
  <si>
    <t>Assainissement, Gestion des déchets et dépollution</t>
  </si>
  <si>
    <t>Transports et entreposage</t>
  </si>
  <si>
    <t>Activités immobilières</t>
  </si>
  <si>
    <t>Distribution d'énergie</t>
  </si>
  <si>
    <t>Génie civil</t>
  </si>
  <si>
    <t>Réparation de machines, d'automobiles et de motocycles</t>
  </si>
  <si>
    <t>Industries alimentaires</t>
  </si>
  <si>
    <t>Fabrication de boissons</t>
  </si>
  <si>
    <t xml:space="preserve">A discuter avec BPI </t>
  </si>
  <si>
    <t>- Nombre et superficie des sites que l’entreprise détient, loue ou gère à proximité d’aires protégées ou de zones sensibles sur le plan de la biodiversité (KBA)
- % d'espaces verts avec pratiques vertueuses</t>
  </si>
  <si>
    <t>- Coordonnées GPS
- Superficies des sites (m²)
- Superficie des espaces verts (m²)
- Plans de gestion écologique</t>
  </si>
  <si>
    <t>- Intensité de t.CO2.eq / unité fonctionnelle (émissions de CO2 émises scope 1 rapportées à l'activité)
- % d'électricité renouvelable</t>
  </si>
  <si>
    <t>- Bilan carbone (t.CO2.eq)
- Consommation électrique (kWh) (factures électriques, mix électrique)
- Consommation énergétiques et achats d'énergie 
- t de produits fabriqués
- Certificat d'électricité verte</t>
  </si>
  <si>
    <t xml:space="preserve">- Consommation d’eau par site (en m3) 
- Localisation des prélèvements d'eau
- Description des mesures d'économies d'eau mises en place et quantités associées (m3) </t>
  </si>
  <si>
    <t>- Nombre de variétés d’EEE présentes sur site 
- Nombre de mesures de prévention réalisées in situ pour lutter contre les EEE
- Nombre de mesures d'éradication réalisées in situ pour lutter contre les EEE</t>
  </si>
  <si>
    <t>- Etudes d'impact
- Inventaire écologique
-  Plan de gestion écologique</t>
  </si>
  <si>
    <t>SECTEUR</t>
  </si>
  <si>
    <t>Fabrication de textiles, Industrie de l'habillement &amp; Industrie du cuir</t>
  </si>
  <si>
    <t>Industrie pharmaceutique et cosmétique</t>
  </si>
  <si>
    <t>Autres industries manufacturières</t>
  </si>
  <si>
    <t>Cultures agricoles</t>
  </si>
  <si>
    <t>Distribution d'électricité</t>
  </si>
  <si>
    <t>Fabrication d'autres produits minéraux non-métalliques</t>
  </si>
  <si>
    <t>Fabrication d'équipements électriques, de produits informatiques, électroniques et optiques</t>
  </si>
  <si>
    <t>Métallurgie et Fabrication de produits métalliques</t>
  </si>
  <si>
    <t>Etape 1. Sélectionner le(s) secteur(s) d'activité de l'entreprise</t>
  </si>
  <si>
    <t>Etape 2. Sélectionner le(s) secteur(s) principaux dans la chaîne de valeur</t>
  </si>
  <si>
    <t xml:space="preserve">Etape 3. Vérifier, amender et valider l'analyse de matérialité d'impact </t>
  </si>
  <si>
    <t>Secteur amont</t>
  </si>
  <si>
    <t>Description</t>
  </si>
  <si>
    <t>Justifications</t>
  </si>
  <si>
    <t>Secteur</t>
  </si>
  <si>
    <t>Les activités immobilières génèrent essentiellement des impacts directs du fait de l'exploitation des bâtiments construits (foncière..). Cette exploitation produit des émissions de gaz à effet de serre qui contribuent significativement à la pression Changement climatique</t>
  </si>
  <si>
    <t>Le secteur de l'aquaculture génère des impacts directs sur les écosystèmes aquatiques et marins via l'eutrophisation due aux rejets de nutriments et aux antibiotiques, la propagation d'espèces invasives et la destruction des habitats naturels marins et côtiers.</t>
  </si>
  <si>
    <t>Impact direct via la pollution induite par les déchets industriels et les polluants atmosphériques. De même, ce secteur contribue au changement climatique du fait de la production de quantités importantes d'émissions de gaz à effet de serre.</t>
  </si>
  <si>
    <t>Impact direct sur la biodiversité terrestre via l'artificialisation des sols, qui se traduit par la destruction et la fragmentation des habitats naturels. Ce secteur  affecte également les corridors écologiques, nécessaires au déplacement des espèces.</t>
  </si>
  <si>
    <t>Industrie pétro-chimique (production de fertilisant…)</t>
  </si>
  <si>
    <t>Impacts directs via la conversion d'écosystèmes terrestres en terres agricoles, les prélèvements d'eau des surfaces agricoles irriguées et la pollution des sols / eutrophisation des écosystèmes aquatiques du fait de l'utilisation de pesticides, de fertilisants, d'engrais azotés et phosphatés</t>
  </si>
  <si>
    <t>Cultures agricoles
Industrie pharmaceutique &amp; cosmétique</t>
  </si>
  <si>
    <t>Impacts directs lié à la conversion d'écosystèmes terrestres pour le pâturage et à l'érosion des sols en cas de surpâturage. L'élevage génère également une pollution des sols et des eaux du fait des efflluents agricoles (nitrates). L'élevage contribue significativement au changement climatique en produisant des émissions de méthane.</t>
  </si>
  <si>
    <t>Cultures agricoles
Elevage et produits animaux</t>
  </si>
  <si>
    <t>Données à collecter</t>
  </si>
  <si>
    <t>Outils / base de données pour calculer l'indicateur</t>
  </si>
  <si>
    <t>Commentaires</t>
  </si>
  <si>
    <t xml:space="preserve">Impacts directs via la conversion d'écosystèmes terrestres en plantations de cultures énergétiques, entraînant une fragmentation et une perte d'habitats. La combustion de biomasse génère également des polluants atmosphériques ainsi que des gaz à effets de serre. </t>
  </si>
  <si>
    <t>Type d'indicateur</t>
  </si>
  <si>
    <t>Cultures agricoles
Elevage et produits animaux
Sylviculture</t>
  </si>
  <si>
    <t>Impact direct sur les écosystèmes côtiers et estuariens, avec des modifications des conditions hydrographiques (courants marins...) et de l'habitat pour la biodiversité locale. Les installations sont susceptibles de perturber les cycles de reproduction des espèces.</t>
  </si>
  <si>
    <t>Impacts directs  faibles en termes de pollution chimique en fonctionnement normal, mais le risque d'accidents ou de fuites de déchets radioactifs peut entraîner des conséquences significatives et durables sur la biodiversité à une échelle importante.</t>
  </si>
  <si>
    <t>Impact direct via la fragmentation des cours d'eau, empêchant la migration des espèces aquatiques et la modification des écosystèmes en aval des barrages du fait d'une réduction des débits naturels des rivières. Les barrages perturbent également les régimes sédimentaires.</t>
  </si>
  <si>
    <t>Les impacts directs associés à la pollution et au changement climatique varient selon le mode de production d'énergie. Les infrastructures sont susceptibles de fragmenter et détruire des habitats naturels.</t>
  </si>
  <si>
    <t>Cependant, la chaîne de valeur présente des risques conséquents en matière d'impact, en fonction de la source d'énergie utilisée.
Energie - biomasse
Assainissement, Gestion des déchets et dépollution
Industries manufacturières</t>
  </si>
  <si>
    <t>Impacts directs majeur sur les écosystèmes via les fuites d'hydrocarbures, la pollution de l'air et des sols, et une forte contribution aux émissions de gaz à effet de serre.</t>
  </si>
  <si>
    <t>Impacts directs via la destruction et la fragmentation des habitats terrestres et aquatiques. De même, ce secteur génère une importante pollution des sols et des eaux via les rejets toxiques de métaux lourds susceptibles d'affecter durablement les communautés biologiques.</t>
  </si>
  <si>
    <t>Impacts directs via les émissions de polluants atmosphérique et le rejet de polluants dans le sol et l'eau du fait des process alimentaires (e.g. nettoyage des aliments, machines de refroidissement...). Ce secteur produit également des déchets solides (matériaux de conditionnement déféctueux...). En outre, selon la source d'énergie utilisée, les industries alimentaires contribuent au changement climatique.</t>
  </si>
  <si>
    <t>Impacts directs via l'utilisation d'importants volumes d'eau pour traiter les matériaux et les équipements. De même, selon la source d'énergie utilisée par les processus de production, ce secteur contribue au changement climatique. En outre, la fabrication de produits minéraux non-métalliques génère des polluants atmosphériques (e.g. SO2 &amp; NO pour le verre) et le rejet de polluants toxiques présents dans les eaux usées non-traitées dans les écosystèmes terrestres et aqquatiques.</t>
  </si>
  <si>
    <t>Impacts directs associés aux prélèvements d'importantes quantités d'eau, ingrédient de base des boissons alcoolisées et non-alcoolisées. En outre, les processus de production génèrent des composés et polluants toxiques pour les écosystèmes terrestres et aquatiques, ainsi que des déchets solides recyclables et non-recyclables (plastiques, papier, déchets alimentaires...)</t>
  </si>
  <si>
    <t>Impacts directs majeurs sur les écosystèmes via le rejet d'émissions de gaz à effet de serre contribuant significativement au changement climatique. Le secteur rejette également des polluants atmosphériques (SO2, particules fines...), des eaux usées comprenant une large variété de contaminants (cyanure...) ainsi que des déversements de produits chimiques susceptibles de dégrader les écosystèmes terrestres et aquatiques.</t>
  </si>
  <si>
    <t>Tous les producteurs d'énergie</t>
  </si>
  <si>
    <t>Tous les producteurs d'électricité</t>
  </si>
  <si>
    <t>Impacts directs similaires à celui de la distribution d'électricité. Les risques de fuites de polluants et de gaz peuvent également contribuer à la pollution des écosystèmes terrestres et aquatiques, ainsi qu'au changement climatique.</t>
  </si>
  <si>
    <t>Impacts directs sur la biodiversité terrestre via la destruction et la fragmentation de surfaces importantes d'habitats naturels, affectant en conséquence les corridors écologiques. La construction des infrastructures requiert d'importantes quantités d'eau, et contribue plus largement au changement climatique. En outre, ce secteur émet des polluants atmosphériques et contribue à la pollution des sols et de l'eau, ainsi que des déchets solides (ciment, métal...)</t>
  </si>
  <si>
    <t>Industries extractives
Fabrication d'équipements électriques, de produits informatiques, électroniques et optiques</t>
  </si>
  <si>
    <t>Impacts directs via l'utilisation d'eau par le modèle d'affaires (e.g. refroidissement des data centers) et via la contribution au changement climatique selon les sources d'énergie utilisées (carbonées vs. décarbonées). De même, une mauvaise gestion des déchets électroniques entraîne une pollution des écosystèmes environnant</t>
  </si>
  <si>
    <t xml:space="preserve">Impacts directs via l'occupation des sols et la perturbation des écosystèmes aquatiques à proximité directe des sites. Les entreprises du secteur rejettent également des déchets solides et des eaux usées susceptibles de polluer les écosystèmes terrestres et aquatiques. </t>
  </si>
  <si>
    <t>Impacts directs via les émissions de polluants atmosphériques (N2O, composés organiques volatils…), de métaux lourds et d'une variété de déchets solides (métaux ferreux et non-ferreux, plastiques…) durant les processus de production. En fonction des sources d'énergie consommées, le secteur est également susceptible de contribuer au changement climatique.</t>
  </si>
  <si>
    <t xml:space="preserve">Impacts directs via l'utilisation d'importantes quantités d'eau par les processus de fabrication (e.g. transformation des matériaux, nettoyage des textiles...). De plus, le secteur contribue à la pollution atmosphérique par les émissions de polluants atmosphériques générées par certains processus de production (e.g. filature par voie humide...), ainsi qu'à la pollution des sols et de l'eau du fait du rejet de susbtances chimiques, de résidus liquides et de solvents (e.g. teinture...). Enfin, selon la source d'énergie utilisée, la consommation d'énergie par les processus de production peut contribuer au changement climatique. </t>
  </si>
  <si>
    <t xml:space="preserve">Impacts directs via les émissions de polluants atmosphériques, la présence de polluants dans les déchets et les eaux usées rejetées (e.g. acide phosphorique) ainsi que la production de déchets solides (e.g. plastique). Enfin, selon la source d'énergie utilisée, la consommation d'énergie par les processus de production peut contribuer au changement climatique. </t>
  </si>
  <si>
    <t xml:space="preserve">Impacts directs via la modification de la géomorphologie des écosystèmes aquatiques et de leur régime hydrologique, ainsi que sur les écosystèmes terrestres du fait de l'occupation des sols des infrastructures. En outre, le secteur requiert, logiquement, le prélèvement d'importants volumes d'eau. </t>
  </si>
  <si>
    <t>Impacts directs exercés sur les écosystèmes aquatiques ainsi que sur les habitats benthiques pour certaines activités de pêche (e.g. chalut de fond). De même, certains modes de pêche exercent une pression significative sur les ressources halieutiques, notamment du fait des captures accidentelles (e.g. chalutiers, sennes...). La consommation d'énergies fossiles par les bateaux de pêche contribue au changement climatique ainsi qu'à la pression pollution du fait des fuites d'huile et de carburant, mais également par la production de déchets solides (e.g. perte de filets de pêche...). En outre, le secteur contribue à la pression "Espèces exotiques envahissantes", par exemple en relâchant accidentellement dans d'autres écosystèmes des espèces capturés.</t>
  </si>
  <si>
    <t>Industries extractives
Energie fossile, gaz, pétrole</t>
  </si>
  <si>
    <t>Impacts directs via la pollution des sols et de l'eau provoquée potentiellement par des fuites d'huile lors du vieillissement des équipements et par les déchets solides (e.g. remplacement des pneus ou des batteries d'une voiture…)</t>
  </si>
  <si>
    <t>Cultures agricoles
Elevages et produits animaux
Pêche
Aquaculture</t>
  </si>
  <si>
    <t xml:space="preserve">Impacts directs potentiels via la pollution des sols et de l'eau induite par la production de déchets organiques et non-organiques, notamment en cas de mauvaise gestion des déchets. </t>
  </si>
  <si>
    <t>Métallurgie et Fabrication de produits métalliques
Génie civil
Energie fossile, gaz, pétrole</t>
  </si>
  <si>
    <t xml:space="preserve">Impacts directs via les émissions de gaz à effet de serre générés par les activités de transport ainsi que par les émissions d'autres polluants atmosphériques (particules fines, SO2…) et par le rejet de polluants toxiques dans les sols et l'eau. De même, les activités de transport sont susceptibles de contribuer à l'introduction d'espèces exotiques envahissantes. </t>
  </si>
  <si>
    <t>Industries extractives
Sylviculture</t>
  </si>
  <si>
    <t>Secteur aval</t>
  </si>
  <si>
    <t>Secteur Aval</t>
  </si>
  <si>
    <t>- Ha ou m² occupés et transformés par type de LU / kg de produit</t>
  </si>
  <si>
    <t>1. Table des dépendances des secteurs aux services écosystémiques</t>
  </si>
  <si>
    <t>Services d'approvisionnement - Eau</t>
  </si>
  <si>
    <t>Services de régulation - terrestres</t>
  </si>
  <si>
    <t>Services de régulation - aquatiques</t>
  </si>
  <si>
    <t>Services de protection contre les perturbations écologiques</t>
  </si>
  <si>
    <t>Services culturels, spirituels et récréatifs</t>
  </si>
  <si>
    <t>Forte dépendance</t>
  </si>
  <si>
    <t>Dépendance</t>
  </si>
  <si>
    <t>Réparation de machines, d'équipements, d'automobiles et de motocycles</t>
  </si>
  <si>
    <t>Services constituant un intrant physique direct dans le processus de production</t>
  </si>
  <si>
    <t>Services permettant la réalisation du processus de production</t>
  </si>
  <si>
    <t>Services contribuant au bien-être socio-culturels des populations humaines</t>
  </si>
  <si>
    <t xml:space="preserve">Services participant à limiter les impacts directs associés au processus de production (e.g. émissions, déchets…) </t>
  </si>
  <si>
    <t>Services participant à limiter les perturbations importantes du processus de production</t>
  </si>
  <si>
    <t>Le positionnement de l'entreprise au sein de son secteur d'activité peut être ici pris en compte pour nuancer les niveaux de matérialité.</t>
  </si>
  <si>
    <t xml:space="preserve">Attention ! Les niveaux de matérialité peuvent être amendés uniquement en lien avec l'activité de l'entreprise, et pas en lien avec d'éventuelles mesures de réduction d'impact mises en place. </t>
  </si>
  <si>
    <t>Pour une entreprise industrielle ayant mis en place un circuit interne de réemploi d'eau, l'enjeu "exploitation de ressources" reste matériel : l'action de l'entreprise ne change pas la matérialité de l'enjeu, mais lui permet de réduire le risque associé.</t>
  </si>
  <si>
    <t>Cependant, pour une entreprise du secteur du bâtiment agissant uniquement en rénovation, la matérialité de certaines pressions peut être réduite par rapport à une autre entreprise construisant des bâtiments neufs.</t>
  </si>
  <si>
    <t xml:space="preserve">Exemples : </t>
  </si>
  <si>
    <t>Attention ! Les niveaux de matérialité peuvent être amendés uniquement en lien avec l'activité de l'entreprise, et pas en lien avec d'éventuelles mesures de réduction d'impact mises en place vis-à-vis de ses fournisseurs</t>
  </si>
  <si>
    <t>Une contribution positive est une action visant à restaurer et / ou préserver la biodiversité et les services écosystémiques en agissant positivement sur un ou plusieurs facteurs d'érosion.</t>
  </si>
  <si>
    <t>Matérialité d'impact - Activités directes</t>
  </si>
  <si>
    <t>Matérialité d'impact - Chaîne de valeur Amont</t>
  </si>
  <si>
    <t>Occupation et changement d'usage des sols</t>
  </si>
  <si>
    <t>3. Quels sont les principaux risques et opportunités ?</t>
  </si>
  <si>
    <t>- Superficie des d'écosystèmes naturels convertis en aquaculture (ha) et description des types d'écosystèmes
- Nombre et superficie des sites que l’entreprise détient, loue ou gère à proximité d’aires protégées ou de zones sensibles sur le plan de la biodiversité (KBA)</t>
  </si>
  <si>
    <t>- Quantité de rejets et déjections
- Quantité de rejets et déjections / ha 
- Nombre de poissons / ha
- Quantité d'antibiotiques administrés et fréquences de traitement
- Quantité totale (en kg ou t) de déchets : ventiler par types de déchets et par type d’opérations de valorisation (% valorisation matière / énergie / autre)
- Tonnes de plastique à usage unique consommé</t>
  </si>
  <si>
    <t>- Quantité d'aliments distribués / consommés 
- Quantité de rejets
- Superficie des bassins
- Nombre de poissons
- Quantité d'antibiotiques administrés et fréquences de traitement
- Quantité totale (en kg ou t) de déchets : ventiler par types de déchets et par type d’opérations de valorisation (% valorisation matière / énergie / autre)
- Tonnes de plastique à usage unique consommé</t>
  </si>
  <si>
    <t>- Localisation des points de rejets
- Nombre et superficie des sites que l’entreprise détient, loue ou gère à proximité d’aires protégées ou de zones sensibles sur le plan de la biodiversité (KBA)
- % d'espaces verts avec pratiques vertueuses</t>
  </si>
  <si>
    <t>- Superficie de terres d'écosystèmes naturels / semi-naturels convertis en zones de construction (m²) (ou consommation d'ENAF)
- % de bois issus de forêt durable ou labellisées
- Superficies construits sur trames vertes et bleues (m²)
- Coefficient de biotope surfacique des constructions
- % de végétalisation des constructions
- Nombre et superficie des sites que l’entreprise détient, loue ou gère à proximité d’aires protégées ou de zones sensibles sur le plan de la biodiversité (KBA)
- % d'espaces verts avec pratiques vertueuses</t>
  </si>
  <si>
    <t>- % des surfaces en agriculture biologique ou en agroécologie, ou tout autre label / certification pertinent
- Superficie d'espaces agricoles occupés (ha)
- Superficie d'écosystèmes naturels convertis en terres agricoles (ha) et description des types d'écosystèmes impactés
- Nombre et superficie des sites que l’entreprise détient, loue ou gère à proximité d’aires protégées ou de zones sensibles sur le plan de la biodiversité (KBA)
- % d'espaces verts avec pratiques vertueuses</t>
  </si>
  <si>
    <t>- Labels, certifications, etc.
- Types de cultures et varitétés
- Localisation GPS des cultures
- Descriptif des pratiques mises en place
- m² de haie
- Provenance des commodités à risque de déforestation
- Superficies des sites (m²)
- Superficie des espaces verts (m²)
- Plans de gestion écologique</t>
  </si>
  <si>
    <t xml:space="preserve">- Descriptif des techniques de gestion de l'eau
- Consommation d’eau par site (en m3) 
- Localisation des prélèvements d'eau
- Description des mesures d'économies d'eau mises en place et quantités associées (m3) </t>
  </si>
  <si>
    <t>- Utilisation de serres et surfaces concernées
- Intensité de t.CO2.eq / unité fonctionnelle (émissions de CO2 émises scope 1 rapportées à l'activité)
- % d'électricité renouvelable</t>
  </si>
  <si>
    <t>- Surfaces cultivées sous serre
- Bilan carbone (t.CO2.eq)
- Consommation électrique (kWh) (factures électriques, mix électrique)
- Consommation énergétiques et achats d'énergie 
- t de produits fabriqués
- Certificat d'électricité verte</t>
  </si>
  <si>
    <t xml:space="preserve">- Emissions de méthane / ha
- Intensité de t.CO2.eq / unité fonctionnelle (émissions de CO2 émises scope 1 rapportées à l'activité)
- % d'électricité renouvelable
</t>
  </si>
  <si>
    <t>- Surface des pâturages
- Types d'élevages (extensif / intensif) et d'espèces
- Nb d'individus
- Bilan carbone (t.CO2.eq)
- Consommation électrique (kWh) (factures électriques, mix électrique)
- Consommation énergétiques et achats d'énergie 
- t de produits fabriqués
- Certificat d'électricité verte</t>
  </si>
  <si>
    <t>Pêche
Culture</t>
  </si>
  <si>
    <t>Etape 4. Vérifier, amender et valider l'analyse des indicateurs</t>
  </si>
  <si>
    <t xml:space="preserve">Occupation et changement d’usage des sols </t>
  </si>
  <si>
    <t>Lien avec les risques physiques =&gt; Analyse de risques cartographiques (stress hydrique, zones sensibles de biodiversité, déforestation…)</t>
  </si>
  <si>
    <t>Lien avec les risques de transition =&gt; Analyse qualitative sur (i) Risque politique &amp; réglementation (ii) Risque de marché &amp; financement, (iii) Risque technologique, (iv) Risque réputationnel et (v) Risque de responsabilité</t>
  </si>
  <si>
    <t>L'expert renseigne qualitativement les contributions de l'entreprise à la sauvegarde de la biodiversité ou aux pressions évitées grâce à son activité</t>
  </si>
  <si>
    <t xml:space="preserve">En dehors des actions préexistantes mises en place dans le cadre du développement durable de l’entreprise, certaines entreprises participent directement à la préservation ou à la restauration de la biodiversité via leur cœur de métier. </t>
  </si>
  <si>
    <t>Conclusion :</t>
  </si>
  <si>
    <t>Indicateurs retenus par l'expert</t>
  </si>
  <si>
    <t>Résumer ici les enjeux principaux à inclure dans une feuille de route biodiversité.</t>
  </si>
  <si>
    <t>Propositions d'indicateurs</t>
  </si>
  <si>
    <t>Indicateurs génériques</t>
  </si>
  <si>
    <t>Indicateurs sectoriels</t>
  </si>
  <si>
    <t>Justification si non retenus</t>
  </si>
  <si>
    <t>- Emissions de t ou kg CO2 eq scope 1</t>
  </si>
  <si>
    <t>- % d'espaces verts avec pratiques vertueuses</t>
  </si>
  <si>
    <t>Indicateurs - Activités directes</t>
  </si>
  <si>
    <t>Indicateurs - Activités amont</t>
  </si>
  <si>
    <t>Indicateurs - Activités aval</t>
  </si>
  <si>
    <t xml:space="preserve">3. Indicateurs du Diagnostic à suivre </t>
  </si>
  <si>
    <t>4. Contributions positives</t>
  </si>
  <si>
    <t>Secteur Amont</t>
  </si>
  <si>
    <t>Occupation et changement d'utilisation des sols</t>
  </si>
  <si>
    <t>Indicateurs</t>
  </si>
  <si>
    <t xml:space="preserve">Secteurs amont potentiels à identifier </t>
  </si>
  <si>
    <t xml:space="preserve">- Intensité de t.CO2.eq / unité fonctionnelle (émissions de CO2 émises scope 1 rapportées à l'activité)
</t>
  </si>
  <si>
    <t>- % d'électricité renouvelable</t>
  </si>
  <si>
    <t>- Bilan carbone (t.CO2.eq)
- Consommation électrique (kWh) (factures électriques, mix électrique)
- Consommation énergétiques et achats d'énergie 
- t de produits fabriqués (pour calculer une intensité)
- m² occupés par  l'activité (pour calculer une intensité)
- Certificat d'électricité verte</t>
  </si>
  <si>
    <t>- Bilan carbone (t.CO2.eq)
- Consommation électrique (kWh) (factures électriques, mix électrique)
- Certificat d'électricité verte</t>
  </si>
  <si>
    <t>- Intensité de t.CO2.eq / m²
- % d'électricité renouvelable</t>
  </si>
  <si>
    <t>- Bilan carbone (t.CO2.eq)
- Consommation électrique (kWh) (factures électriques, mix électrique)
- Consommation énergétiques et achats d'énergie 
- m² occupés par  l'activité (pour calculer une intensité)
- Certificat d'électricité verte</t>
  </si>
  <si>
    <t>- Intensité de t.CO2.eq / m²</t>
  </si>
  <si>
    <t>Eaux de surface</t>
  </si>
  <si>
    <t>Eaux soutterraines</t>
  </si>
  <si>
    <t>Services d'approvisionnement - Matières &amp; Energie</t>
  </si>
  <si>
    <t>Energie d'origine animale (Animal-based energy)</t>
  </si>
  <si>
    <t>Fibres et autres matériaux</t>
  </si>
  <si>
    <t>Maintien des habitats de reproduction</t>
  </si>
  <si>
    <t>Pollinisation</t>
  </si>
  <si>
    <t>Maintien du débit d'eau</t>
  </si>
  <si>
    <t>Qualité de l'eau</t>
  </si>
  <si>
    <t>Qualité des sols</t>
  </si>
  <si>
    <t>Ventilation</t>
  </si>
  <si>
    <t xml:space="preserve">Bio-remédiation </t>
  </si>
  <si>
    <t>Filtration</t>
  </si>
  <si>
    <t>Travail physique produit par les espèces commerciales ou domestiques (animaux de trait, de bât, de monture…)</t>
  </si>
  <si>
    <t xml:space="preserve">Processus naturel généré par des organismes vivants (micro-organismes, plantes, algues…) et entraînant une dégradation, réduction et/ou détoxification des contaminants </t>
  </si>
  <si>
    <t>Tamponnage et atténuation des flux  de masse</t>
  </si>
  <si>
    <t>Processus permettant le transport et le dépôt des sédiments par les rivières, lacs et mers</t>
  </si>
  <si>
    <t xml:space="preserve">La régulation du climat global est générée par le stockage à long-terme du dioxyde de carbone dans les sols, la biomasse végétale et les océans. Au niveau régional, le climat est régulé par les courrants océaniques et les vents, tandis qu'au niveau local et micro-local, la végétation peut modifier les températures, l'humidité et la vitesse des vents </t>
  </si>
  <si>
    <t>Régulation du climat</t>
  </si>
  <si>
    <t>L'atmosphère et les eaux douces et salées peuvent diluer les gaz, fluides et les déchets solides produits par l'activité humaine</t>
  </si>
  <si>
    <t>Contrôle des maladies</t>
  </si>
  <si>
    <t>Les écosystèmes jouent un rôle important dans la régulation des maladies vis-à-vis des populations humaines ainsi que de la faune et la flore sauvages comme domestiques</t>
  </si>
  <si>
    <t>Les processus de production peuvent utiliser des fibres ou d'autres matériaux des plantes, algues et des animaux. Ce service écosystémique inclue le bois, le bois-d'oeuvre et les fibres non-transformées, ainsi que les matériaux pour la production comme la cellulose, le coton, les colorants ; ainsi que les plantes, animaux et algues utilisées comme fourrage ou comme fertilisant</t>
  </si>
  <si>
    <t xml:space="preserve">Une large variété d'organismes (algues, animaux, micro-organismes, plantes vasculaires et non-vasculaires) permettent le filtrage, la séquestration, le stockage et l'accumulation de polluants. </t>
  </si>
  <si>
    <t>Protection contre les tempêtes et les inondations</t>
  </si>
  <si>
    <t xml:space="preserve">La protection contre les inondations et les tempêtes est assurée par les effets de protection, de tamponnement et d'atténuation de la végétation naturelle et aménagée. </t>
  </si>
  <si>
    <t>Matériel génétique</t>
  </si>
  <si>
    <t xml:space="preserve">Le matériel génétique comprend l'acide désoxyribonucléique (ADN) et l'ensembel des biotes, y compris les plantes, les animaux et les algues. </t>
  </si>
  <si>
    <t>Les eaux souterraines comprennent les eaux stockées dans les auifères faites de rochers, sols et sables perméables. Les eaux souterraines sont alimentées par les pluies, la fonte des neiges et les flux naturels d'eau douce</t>
  </si>
  <si>
    <t xml:space="preserve">Ces habitats contribuent significativement à la reproduction des individus d'espèces particulières. Les juvéniles, caractérisées par des densités importantes, y sont mieux protégés des prédateurs et grandissent plus rapidement que dans d'autres d'habitats. </t>
  </si>
  <si>
    <t>Stabilisation des masses et contrôle de l'érosion</t>
  </si>
  <si>
    <t xml:space="preserve">Une bonne couverture végétale assure une protection et une stabilisation des écosystèmes terrestres, côtiers et marins, ainsi que des zones humides côtières et des dunes. La végétation sur les pentes prévient également les avalances et glissements de terrain, tandis que les mangroves, les herbiers marins et les macroalgues protègent les côtes et les sédiments contre l'érosion. </t>
  </si>
  <si>
    <t>Médiation des impacts sensoriels</t>
  </si>
  <si>
    <t xml:space="preserve">La végétation constitue la principale barrière naturelle pour réduire la pollution lumineuse et sonore, et ainsi limiter son impact sur l'environnement et la santé humaine. </t>
  </si>
  <si>
    <t>Contrôle des nuisibles et gestion des espèces exotiques envahissantes</t>
  </si>
  <si>
    <t>Ce service écosystémique peut être produit par l'introduction directe et le maintien des populations de prédateurs des nuisibles ou des espèces envahissantes, par l'aménagement de zones pour favoriser des habitats propices à la réduction des ravageurs, ainsi que par la fabrication d'une gamme de biocides naturels à base de toxines naturelles destinées aux ravageurs</t>
  </si>
  <si>
    <t>- Superficie des sites (m²)
- Superficies de surfaces artificialisées (si possible par types de surface)
- Superficie des sites transformés dans l'année (m²)
- Coordonnées GPS</t>
  </si>
  <si>
    <t>- Superficie des d'écosystèmes naturels convertis en aquaculture (ha) et description des types d'écosystèmes</t>
  </si>
  <si>
    <t>- Nombre et superficie des sites que l’entreprise détient, loue ou gère à proximité d’aires protégées ou de zones sensibles sur le plan de la biodiversité (KBA)</t>
  </si>
  <si>
    <t>Les services de pollinisation sont assurés par trois mécanismes principaux : les animaux, l'eau et le vent. Dans une certaine mesure, la majorité des plantes dépendent des animaux qui agissent comme vecteurs, ou pollinisateurs, pour assurer le transfert du pollen.</t>
  </si>
  <si>
    <t>- Quantité de rejets et déjections</t>
  </si>
  <si>
    <t xml:space="preserve">- Quantité de rejets et déjections / ha </t>
  </si>
  <si>
    <t>- Nombre de poissons / ha</t>
  </si>
  <si>
    <t>- Quantité d'antibiotiques administrés et fréquences de traitement</t>
  </si>
  <si>
    <t xml:space="preserve">La qualité des sols est assurée par les processus d'altération, qui maintiennent les conditions bio-géochimiques des sols, y compris la fertilité et la structure des sols, et par les processus de décomposition et de fixation, qui permettent la fixation de l'azote, la nitrification et la minéralisation de la matière organique morte. </t>
  </si>
  <si>
    <t>- Quantité d'aliments distribués / consommés 
- Quantité de rejets</t>
  </si>
  <si>
    <t>- Quantité d'aliments distribués / consommés 
- Quantité de rejets
- Superficie des bassins</t>
  </si>
  <si>
    <t>- Superficie des bassins
- Nombre de poissons</t>
  </si>
  <si>
    <t xml:space="preserve">L'eau de surface est fournie par les ressources en eau douce provenant de la collecte des précipitations et de l'écoulement de l'eau à partir de sources naturelles. </t>
  </si>
  <si>
    <t>- Nombre de mesures d'éradication réalisées in situ pour lutter contre les EEE</t>
  </si>
  <si>
    <t xml:space="preserve">Assurée par la végétation naturelle ou aménagée, la ventilation est vitale pour une bonne qualité de l'air intérieur. Sans elle, les occupants des bâtiments subissent des conséquences à long-terme sur leur santé en raison de l'accumulation de composés organiques volatils (COV), de bactéries et de moisissures en suspension dans l'air. </t>
  </si>
  <si>
    <t>- Nombre de variétés d’EEE présentes sur site</t>
  </si>
  <si>
    <t>- Nombre de mesures de prévention réalisées in situ pour lutter contre les EEE</t>
  </si>
  <si>
    <t>Description (ENCORE)</t>
  </si>
  <si>
    <t xml:space="preserve">Le cycle hydrologique, également appelé cycle de l'eau ou cyle hydrologique, est le système qui permet la circulation de l'eau dans l'atmosphère, les terres et les océans de la Terre. Le cycle hydrologique est responsable de la recharge des sources d'eau souterraine (i.e. aquifères) et du maintien des flux d'eau de surface. </t>
  </si>
  <si>
    <t xml:space="preserve">La qualité de l'eau est assurée par le maintien de l'état chimique des eaux douces, y compris les rivières, les ruisseaux, les lacs et les sources d'eau souterraines, et des eaux salées, afin de garantir des conditions de vie favorables au biote. </t>
  </si>
  <si>
    <t>Services d'agrément visuel</t>
  </si>
  <si>
    <t>Services d'éducation, de science et de recherche</t>
  </si>
  <si>
    <t>Services spirituels, artisiques et symboliques</t>
  </si>
  <si>
    <t>Services de loisirs</t>
  </si>
  <si>
    <t>Les services d'éducation, de science et de recherche sont les contributions des écosystèmes, notamment par le biais des caractéristiques et qualités biophysiques des écosystèmes, qui permettent aux gens d'utiliser l'environnement par le biais d'interactions intellectuelles avec l'environnement. Il s'agit d'un service écosystémique final.</t>
  </si>
  <si>
    <t>Les services spirituels, artistiques et symboliques sont les contributions des écosystèmes, notamment par le biais de leurs caractéristiques et qualités biophysiques, qui sont reconnues par les populations pour leur importance culturelle, historique, esthétique, sacrée ou religieuse. Ces services peuvent étayer l'identité culturelle des individus et les inciter à s'exprimer par le biais de divers moyens artistiques. Il s'agit d'un service écosystémique final.</t>
  </si>
  <si>
    <t>Services écosystémiques (ENCORE)</t>
  </si>
  <si>
    <t>Dilution de la pollution dans l'atmosphère et les écosystèmes</t>
  </si>
  <si>
    <t>- Localisation des points de rejets</t>
  </si>
  <si>
    <t>- Localistaion des points de rejets</t>
  </si>
  <si>
    <t>- Nombre de sites et leur consommation d'eau (m3) dans les zones soumises à des stress hydriques
- L ou m3 d'eau économisés par la mise en place de mesures d'économie d'eau</t>
  </si>
  <si>
    <t>- Quantité de matériaux utilisés et % de labelisés / recyclés
- Nombre de sites et leur consommation d'eau (m3) dans les zones soumises à des stress hydriques
- L ou m3 d'eau économisés par la mise en place de mesures d'économie d'eau</t>
  </si>
  <si>
    <t>- Existence d'un système d'irrigation et % de cultures sous irrigation
- Nombre de sites et leur consommation d'eau (m3) dans les zones soumises à des stress hydriques
- L ou m3 d'eau économisés par la mise en place de mesures d'économie d'eau</t>
  </si>
  <si>
    <t>- Nombre de sites et leur consommation d'eau (m3) dans les zones soumises à des stress hydriques</t>
  </si>
  <si>
    <t>- L ou m3 d'eau économisés par la mise en place de mesures d'économie d'eau</t>
  </si>
  <si>
    <t>- Consommation d’eau par site (en m3) 
- Localisation des prélèvements d'eau</t>
  </si>
  <si>
    <t>- Water Risk Atlas (Aqueduct)
- Water Risk Filter (WWF)</t>
  </si>
  <si>
    <t xml:space="preserve">- Description des mesures d'économies d'eau mises en place et quantités associées (m3) </t>
  </si>
  <si>
    <t>- Quantité de rejets d'eau (L) non traités</t>
  </si>
  <si>
    <t>- Quantité de pesticides / herbicides / fongicides utilisé, ventilés par types</t>
  </si>
  <si>
    <t>- Quantité de pesticides (/ herbicides / fongicides) utilisé / surface d'utilisation (ha)</t>
  </si>
  <si>
    <t>- Quantité de rejets d'eau (L) non traités
- Quantité de pesticides / herbicides / fongicides utilisés
- Surfaces sur lesquelles sont appliqués les pesticides (m², ha)
- Quantité totale (en kg ou t) de déchets : ventiler par types de déchets et par type d’opérations de valorisation (% valorisation matière / énergie / autre)
- Tonnes de plastique à usage unique consommées</t>
  </si>
  <si>
    <t>- Quantité de pesticides / herbicides / fongicides utilisé, ventilés par types
- Quantité de pesticides (/ herbicides / fongicides) utilisé / surface d'utilisation (ha)
- Quantité totale (en kg ou t) de déchets : ventiler par types de déchets et par type d’opérations de valorisation (% valorisation matière / énergie / autre)
- Tonnes de plastique à usage unique consommées</t>
  </si>
  <si>
    <t>- Quantité de pesticides / herbicides / fongicides utilisés
- Surfaces sur lesquelles sont appliqués les pesticides (m², ha)
- Quantité totale (en kg ou t) de déchets : ventiler par types de déchets et par type d’opérations de valorisation (% valorisation matière / énergie / autre)
- Tonnes de plastique à usage unique consommées</t>
  </si>
  <si>
    <t>- Quantité d'intrants utilisé, ventilé par type (minéraux, chimiques, etc.) / rapporté aux surfaces d'utilisation
- % des surfaces en agriculture biologique ou en agroécologie, ou tout autre label / certification pertinent
- Quantité de pesticides / herbicides / fongicides utilisé, ventilés par types
- Quantité de pesticides (/ herbicides / fongicides) utilisé / surface d'utilisation (ha)
- Quantité totale (en kg ou t) de déchets : ventiler par types de déchets et par type d’opérations de valorisation (% valorisation matière / énergie / autre)
- Tonnes de plastique à usage unique consommées</t>
  </si>
  <si>
    <t>- Quantités d'intrants  utilisé, ventilé par type (minéraux, chimiques, etc.)
- Surfaces cultivées
- Labels, certifications, etc.
- Types de cultures et varitétés
- Localisation GPS des cultures
- Descriptif des pratiques mises en place
- Quantité de pesticides / herbicides / fongicides utilisés
- Surfaces sur lesquelles sont appliqués les pesticides (m², ha)
- Quantité totale (en kg ou t) de déchets : ventiler par types de déchets et par type d’opérations de valorisation (% valorisation matière / énergie / autre)
- Tonnes de plastique à usage unique consommées</t>
  </si>
  <si>
    <t>- Fréquence d'administration d'antibiotiques et antibiotiques utilisés
- Quantité d'intrants utilisé, ventilé par type (minéraux, chimiques, etc.) / rapporté aux surfaces d'utilisation
- % des surfaces en agriculture biologique ou en agroécologie, ou tout autre label / certification pertinent
- Quantité de pesticides / herbicides / fongicides utilisé, ventilés par types
- Quantité de pesticides (/ herbicides / fongicides) utilisé / surface d'utilisation (ha)
- Quantité totale (en kg ou t) de déchets : ventiler par types de déchets et par type d’opérations de valorisation (% valorisation matière / énergie / autre)
- Tonnes de plastique à usage unique consommées</t>
  </si>
  <si>
    <t xml:space="preserve">- Quantités d'intrants  utilisé, ventilé par type (minéraux, chimiques, etc.)
- Surfaces cultivées
- Labels, certifications, etc.
- Types de cultures et varitétés
- Localisation GPS des cultures
- Descriptif des pratiques mises en place
- Descriptif et quantité sur les antibiotiques
- Quantité de pesticides / herbicides / fongicides utilisés
- Surfaces sur lesquelles sont appliqués les pesticides (m², ha)
- Quantité totale (en kg ou t) de déchets : ventiler par types de déchets et par type d’opérations de valorisation (% valorisation matière / énergie / autre)
- Tonnes de plastique à usage unique consommées
</t>
  </si>
  <si>
    <t>- Tonnes de plastique à usage unique consommées</t>
  </si>
  <si>
    <t>- Quantité de rejets d'eau (L) non traités
- Quantité de pesticides / herbicides / fongicides utilisé, ventilés par types
- Quantité de pesticides (/ herbicides / fongicides) utilisé / surface d'utilisation (ha)
- Quantité totale (en kg ou t) de déchets : ventiler par types de déchets et par type d’opérations de valorisation (% valorisation matière / énergie / autre)
- Tonnes de plastique à usage unique consommées</t>
  </si>
  <si>
    <t xml:space="preserve">Impact direct sur les écosystèmes d'eau douce via la pollution due aux rejets d'eaux non-traitées (lixiviats...), entraînant une modification des communautés aquatiques. De même, impacts directs via les lixiviats provenant des décharges non-contrôlées, la pollution chimique de l'air, des sols et des eaux, et la propagation d'espèces nuisibles (rats, etc). </t>
  </si>
  <si>
    <t>- Superficie de terres d'écosystèmes naturels / semi-naturels convertis en zones de construction (m²) (ou consommation d'ENAF)</t>
  </si>
  <si>
    <t>- % de bois issus de forêt durable ou labellisées</t>
  </si>
  <si>
    <t>- Superficies construits sur trames vertes et bleues (m²)</t>
  </si>
  <si>
    <t>- Coefficient de biotope surfacique des constructions</t>
  </si>
  <si>
    <t>- % de végétalisation des constructions</t>
  </si>
  <si>
    <t>- Coordonnées GPS
- Superficies des sites (m²)
- Superficie des espaces verts (m²)
- Etudes d'impacts
- Plans de gestion écologique</t>
  </si>
  <si>
    <t>- Superficies des sites (m²)
- Superficie des différents types d'espaces verts (m²)
- Plans de gestion écologique</t>
  </si>
  <si>
    <t>- Quantité de matériaux utilisés et % de labelisés / recyclés</t>
  </si>
  <si>
    <t>- % des surfaces en agriculture biologique ou en agroécologie, ou tout autre label / certification pertinent</t>
  </si>
  <si>
    <t>- Superficie d'écosystèmes naturels convertis en terres agricoles (ha) et description des types d'écosystèmes impactés</t>
  </si>
  <si>
    <t>- Labels, certifications, etc.
- Types de cultures et varitétés
- Descriptif des pratiques mises en place
- m² de haie
- Superficies des sites (m²)</t>
  </si>
  <si>
    <t>- Localisation GPS des cultures
- Superficies des sites (m²)</t>
  </si>
  <si>
    <t>- Existence d'un système d'irrigation et % de cultures sous irrigation</t>
  </si>
  <si>
    <t>- Descriptif des techniques de gestion de l'eau
- Consommation d’eau par site (en m3) 
- Types de cultures et varitétés</t>
  </si>
  <si>
    <t>- Utilisation de serres et surfaces concernées</t>
  </si>
  <si>
    <t xml:space="preserve">- Surfaces cultivées sous serre
- Consommation électrique (kWh) (factures électriques, mix électrique)
- Consommation énergétiques et achats d'énergie </t>
  </si>
  <si>
    <t>- Quantités d'intrants  utilisé, ventilé par type (minéraux, chimiques, etc.)
- Surfaces cultivées
- Types de cultures et varitétés</t>
  </si>
  <si>
    <t>- Quantité d'intrants utilisé, ventilé par type (minéraux, chimiques, etc.) / rapporté aux surfaces d'utilisation</t>
  </si>
  <si>
    <t>- Surfaces cultivées
- Labels, certifications, etc.
- Types de cultures et varitétés
- Descriptif des pratiques mises en place</t>
  </si>
  <si>
    <t>- Nombre de km de lignes électriques à proximité d’aires protégées ou de zones sensibles sur le plan de la biodiversité (KBA)</t>
  </si>
  <si>
    <t>- Coordonnées GPS
- Tracé et kilométrage des lignes électriques</t>
  </si>
  <si>
    <t>- Nombre de km des réseaux de distribution d'énergie à proximité d’aires protégées ou de zones sensibles sur le plan de la biodiversité (KBA)</t>
  </si>
  <si>
    <t>- Coordonnées GPS
- Tracé et kilométrage des réseaux de distruction d'énergie</t>
  </si>
  <si>
    <t>- Nombre de fuites / an
- Quantité de matière première perdue pour cause de fuite</t>
  </si>
  <si>
    <t>- Nombre de fuites / an</t>
  </si>
  <si>
    <t>- Quantité de matière première perdue pour cause de fuite</t>
  </si>
  <si>
    <t>- % des surfaces en agriculture biologique ou en agroécologie, ou tout autre label / certification pertinent
- Superficie de terres d'écosystèmes naturels convertis en terres agricoles (m²) et description des types d'écosystèmes 
- Nombre d'espèces / ha (pour le potentiel de surpâturage)
- Nombre et superficie des sites que l’entreprise détient, loue ou gère à proximité d’aires protégées ou de zones sensibles sur le plan de la biodiversité (KBA)
- % d'espaces verts avec pratiques vertueuses</t>
  </si>
  <si>
    <t>- Labels, certifications, etc.
- Types de cultures et varitétés
- Localisation GPS des cultures
- Descriptif des pratiques mises en place
- m² de haie
- Types d'élevages (extensif / intensif) et d'espèces
- Nb d'individus
- Coordonnées GPS
- Superficies des sites (m²)
- Superficie des espaces verts (m²)
- Plans de gestion écologique</t>
  </si>
  <si>
    <t>- Nombre d'espèces / ha (pour le potentiel de surpâturage)</t>
  </si>
  <si>
    <t>- Types d'élevages (extensif / intensif) et d'espèces
- Nb d'individus
- Superficies des sites (m²)</t>
  </si>
  <si>
    <t>- Emissions de méthane / ha</t>
  </si>
  <si>
    <t>- Surface des pâturages
- Types d'élevages (extensif / intensif) et d'espèces
- Nb d'individus</t>
  </si>
  <si>
    <t>- Fréquence d'administration d'antibiotiques et antibiotiques utilisés</t>
  </si>
  <si>
    <t>- Types d'élevages (extensif / intensif) et d'espèces
- Descriptif des pratiques mises en place
- Descriptif et quantité d'antibiotiques</t>
  </si>
  <si>
    <t>- ha occupés et transformés / convertis, ventilés par type d'occupation / usage (passé et actuel)</t>
  </si>
  <si>
    <t>Ex :
- Occupation actuelle des sols : 100 m² de béton, 30 m² de sol nu, 150 m² de pelouse, 30 m² de culture agricole
- Transformation : les 30 m² de culture agricole ont été convertis dans l'année (avant 10 m² de forêt + 20 m² de prairie)</t>
  </si>
  <si>
    <t>- Superficie d'écosystèmes naturels convertis en terres agricoles (ha) et description des types d'écosystèmes impactés
- Nombre et superficie des sites que l’entreprise détient, loue ou gère à proximité d’aires protégées ou de zones sensibles sur le plan de la biodiversité (KBA)
- % d'espaces verts avec pratiques vertueuses</t>
  </si>
  <si>
    <t>- Intensité de t.CO2.eq / unité fonctionnelle (émissions de CO2 émises scope 1 rapportées à l'activité)</t>
  </si>
  <si>
    <t>- Nombre de collisions d'espèces</t>
  </si>
  <si>
    <t>- Quantité d'eau prélevée (m3) et localisation des prélèvements
- Nombre de sites et leur consommation d'eau (m3) dans les zones soumises à des stress hydriques
- L ou m3 d'eau économisés par la mise en place de mesures d'économie d'eau</t>
  </si>
  <si>
    <t xml:space="preserve">- Quantité d'eau prélevée (m3) et localisation des prélèvements
- Consommation d’eau par site (en m3) 
- Localisation des prélèvements d'eau
- Description des mesures d'économies d'eau mises en place et quantités associées (m3) </t>
  </si>
  <si>
    <t>'- Quantité d'eau prélevée (m3) et localisation des prélèvements</t>
  </si>
  <si>
    <t>- Quantité d'eau prélevée (m3) et localisation des prélèvements</t>
  </si>
  <si>
    <t>'- Nombre d'incidents (fuite de déchets radioactifs, etc.)</t>
  </si>
  <si>
    <t>- Nombre et superficie des sites que l’entreprise détient, loue ou gère à proximité d’aires protégées ou de zones sensibles sur le plan de la biodiversité (KBA)
- Nombre de collisions d'espèces</t>
  </si>
  <si>
    <t>- Coordonnées GPS
- Superficies des sites (m²)
- Nombre de collisions d'espèces</t>
  </si>
  <si>
    <t>- Nombre de km des réseaux de chaleur à proximité d’aires protégées ou de zones sensibles sur le plan de la biodiversité (KBA)</t>
  </si>
  <si>
    <t>- Coordonnées GPS
- Tracé et kilométrage des réseaux de chaleur</t>
  </si>
  <si>
    <t>- Nombre d'incidents (fuite de déchets radioactifs, etc.)
- Quantité totale (en kg ou t) de déchets : ventiler par types de déchets et par type d’opérations de valorisation (% valorisation matière / énergie / autre)
- Tonnes de plastique à usage unique consommées</t>
  </si>
  <si>
    <t>- Inventaire des incidents
- Quantité totale (en kg ou t) de déchets : ventiler par types de déchets et par type d’opérations de valorisation (% valorisation matière / énergie / autre)
- Tonnes de plastique à usage unique consommées</t>
  </si>
  <si>
    <t>- Quantité totale (en kg ou t) de déchets : ventiler par types de déchets et par type d’opérations de valorisation (% valorisation matière / énergie / autre)
- Tonnes de plastique à usage unique consommées</t>
  </si>
  <si>
    <t>- Ha d'espaces naturels convertis pour l'installation des panneaux photovoltaïques
- Nombre et superficie des sites que l’entreprise détient, loue ou gère à proximité d’aires protégées ou de zones sensibles sur le plan de la biodiversité (KBA)</t>
  </si>
  <si>
    <t>- Ha d'espaces naturels convertis pour l'installation des panneaux photovoltaïques
- Coordonnées GPS
- Superficies des sites (m²)</t>
  </si>
  <si>
    <t>'- Ha d'espaces naturels convertis pour l'installation des panneaux photovoltaïques</t>
  </si>
  <si>
    <t>- Nombre de fuites / an
- Quantité totale (en kg ou t) de déchets : ventiler par types de déchets et par type d’opérations de valorisation (% valorisation matière / énergie / autre)
- Tonnes de plastique à usage unique consommées</t>
  </si>
  <si>
    <t>- Nombre de fuites d'hydrocarbures, localisation et quantités associées
- Quantité totale (en kg ou t) de déchets : ventiler par types de déchets et par type d’opérations de valorisation (% valorisation matière / énergie / autre)
- Tonnes de plastique à usage unique consommées</t>
  </si>
  <si>
    <t>- Nombre et superficie des sites que l’entreprise détient, loue ou gère à proximité d’aires protégées ou de zones sensibles sur le plan de la biodiversité (KBA)
- Ha restaurés depuis le début de l'exploitation
- Ha restaurés / an
- Ha d'ecosysèmes naturels transformés depuis le début de l'exploitation
- Ha d'ecosysèmes naturels transformés / an
- Ratio des ha transformés / restaurés /an</t>
  </si>
  <si>
    <t>- Coordonnées GPS
- Superficies des sites (m²)
- Plans de gestion écologique pour la restauration
- Ha restaurés depuis le début de l'exploitation
- Ha restaurés / an
- Ha d'ecosysèmes naturels transformés depuis le début de l'exploitation
- Ha d'ecosysèmes naturels transformés / an</t>
  </si>
  <si>
    <t>- Ha restaurés depuis le début de l'exploitation</t>
  </si>
  <si>
    <t>- Ha restaurés / an</t>
  </si>
  <si>
    <t>- Ha d'ecosysèmes naturels transformés depuis le début de l'exploitation</t>
  </si>
  <si>
    <t>- Ha d'ecosysèmes naturels transformés / an</t>
  </si>
  <si>
    <t>- Ratio des ha transformés / restaurés /an</t>
  </si>
  <si>
    <t>- Coordonnées GPS
- Superficies des sites (m²)
- Plans de gestion écologique pour la restauration
- Ha restaurés depuis le début de l'exploitation
- Ha restaurés / an</t>
  </si>
  <si>
    <t>- Coordonnées GPS
- Superficies des sites (m²)
- Ha d'ecosysèmes naturels transformés depuis le début de l'exploitation
- Ha d'ecosysèmes naturels transformés / an</t>
  </si>
  <si>
    <t>- Quantité de matière extraite / an et / site
- Nombre de sites et leur consommation d'eau (m3) dans les zones soumises à des stress hydriques
- L ou m3 d'eau économisés par la mise en place de mesures d'économie d'eau</t>
  </si>
  <si>
    <t xml:space="preserve">- Quantité de matière extraite / an et / site
- Consommation d’eau par site (en m3) 
- Localisation des prélèvements d'eau
- Description des mesures d'économies d'eau mises en place et quantités associées (m3) </t>
  </si>
  <si>
    <t>- Quantité de matière extraite / an et / site</t>
  </si>
  <si>
    <t>- Quantité de rejets
- Quantité totale (en kg ou t) de déchets : ventiler par types de déchets et par type d’opérations de valorisation (% valorisation matière / énergie / autre)
- Tonnes de plastique à usage unique consommées</t>
  </si>
  <si>
    <t>- Quantité de rejets</t>
  </si>
  <si>
    <t>- Emissions de polluants atmosphériques
- Quantité totale (en kg ou t) de déchets : ventiler par types de déchets et par type d’opérations de valorisation (% valorisation matière / énergie / autre)
- Tonnes de plastique à usage unique consommées</t>
  </si>
  <si>
    <t>- Emissions de polluants atmosphériques
- Rejets dans l'eau
- Quantité totale (en kg ou t) de déchets : ventiler par types de déchets et par type d’opérations de valorisation (% valorisation matière / énergie / autre)
- Tonnes de plastique à usage unique consommées</t>
  </si>
  <si>
    <t>- Rejets dans l'eau</t>
  </si>
  <si>
    <t>- Emissions de polluants atmosphériques</t>
  </si>
  <si>
    <t>- Emissions de polluants atmosphériques
- Rejets dans l'eau
- Nombre de fuites / an 
- Quantité totale (en kg ou t) de déchets : ventiler par types de déchets et par type d’opérations de valorisation (% valorisation matière / énergie / autre)
- Tonnes de plastique à usage unique consommées</t>
  </si>
  <si>
    <t>- Emissions de polluants atmosphériques
- Quantité de pesticides / herbicides / fongicides utilisé, ventilés par types
- Quantité de pesticides (/ herbicides / fongicides) utilisé / surface d'utilisation (ha)
- Quantité totale (en kg ou t) de déchets : ventiler par types de déchets et par type d’opérations de valorisation (% valorisation matière / énergie / autre)
- Tonnes de plastique à usage unique consommées</t>
  </si>
  <si>
    <t>- Emissions de polluants atmosphériques
- Quantité de pesticides / herbicides / fongicides utilisés
- Surfaces sur lesquelles sont appliqués les pesticides (m², ha)
- Quantité totale (en kg ou t) de déchets : ventiler par types de déchets et par type d’opérations de valorisation (% valorisation matière / énergie / autre)
- Tonnes de plastique à usage unique consommées</t>
  </si>
  <si>
    <t>- Quantité de pesticides / herbicides / fongicides utilisé, ventilés par types
- Quantité de pesticides (/ herbicides / fongicides) utilisé / surface d'utilisation (ha)
- Quantité totale (en kg ou t) de déchets : ventiler par types de déchets et par type d’opérations de valorisation (% valorisation matière / énergie / autre)
- Tonnes de plastique à usage unique consommées
- Localisation des points de rejets d'eau usées
- Quantité d'eaux usées rejetées non traitées</t>
  </si>
  <si>
    <t>- Quantité de pesticides / herbicides / fongicides utilisés
- Surfaces sur lesquelles sont appliqués les pesticides (m², ha)
- Quantité totale (en kg ou t) de déchets : ventiler par types de déchets et par type d’opérations de valorisation (% valorisation matière / énergie / autre)
- Tonnes de plastique à usage unique consommées
- Localisation des points de rejets d'eau usées
- Quantité d'eaux usées rejetées non traitées</t>
  </si>
  <si>
    <t>- Localisation des points de rejets d'eau usées</t>
  </si>
  <si>
    <t>- Quantité d'eaux usées rejetées non traitées</t>
  </si>
  <si>
    <t xml:space="preserve">
'- Nombre de fuites / an
- Quantité totale (en kg ou t) de déchets : ventiler par types de déchets et par type d’opérations de valorisation (% valorisation matière / énergie / autre)
- Tonnes de plastique à usage unique consommées</t>
  </si>
  <si>
    <t>- Bilan carbone (t.CO2.eq)
- Consommation électrique (kWh) (factures électriques, mix électrique)
- Consommation énergétiques et achats d'énergie 
- km parcourus
- Certificat d'électricité verte</t>
  </si>
  <si>
    <t xml:space="preserve">Impacts directs via la contribution au changement climatique du fait des émissions de gaz à effet de serre générés par la combustion d'énergies fossiles pour atteindre les températures élevées requises par l'activité. De même, le secteur requière des prélèvements d'eau, la quantité pouvant varier significativement en fonction des processus de production (e.g. production de vapeur ; type de four utilisé...). En outre, la fabrication des produits génère une importante pollution atmosphérique (SO ; particules fines...) et contribue à la pollution des sols et de l'eau en cas de rejet de métaux lourds (e.g. oxydes métalliques ; métaux insolubles) ou de présence de polluants dans les eaux usées rejetées (e.g. métaux solubles, polluants organiques persistants...) </t>
  </si>
  <si>
    <t>- Nombre de sites et leur consommation d'eau (m3) dans les zones soumises à des stress hydriques
- Quantité des prélèvements d'eau (m3)
- L ou m3 d'eau économisés par la mise en place de mesures d'économie d'eau</t>
  </si>
  <si>
    <t xml:space="preserve">- Consommation d’eau par site (en m3) 
- Quantité des prélèvements d'eau (m3)
- Localisation des prélèvements d'eau
- Description des mesures d'économies d'eau mises en place et quantités associées (m3) </t>
  </si>
  <si>
    <t>- Emissions de polluants atmosphériques
- Quantité de rejets dans l'eau
- Quantité de pesticides / herbicides / fongicides utilisé, ventilés par types
- Quantité de pesticides (/ herbicides / fongicides) utilisé / surface d'utilisation (ha)
- Quantité totale (en kg ou t) de déchets : ventiler par types de déchets et par type d’opérations de valorisation (% valorisation matière / énergie / autre)
- Tonnes de plastique à usage unique consommées</t>
  </si>
  <si>
    <t>- Emissions de polluants atmosphériques
- Quantité de rejets dans l'eau
- Quantité de pesticides / herbicides / fongicides utilisés
- Surfaces sur lesquelles sont appliqués les pesticides (m², ha)
- Quantité totale (en kg ou t) de déchets : ventiler par types de déchets et par type d’opérations de valorisation (% valorisation matière / énergie / autre)
- Tonnes de plastique à usage unique consommées</t>
  </si>
  <si>
    <t>- Nombre de sites et leur consommation d'eau (m3) dans les zones soumises à des stress hydriques
- Quantité des prélèvements d'eau (m3)
- Nombre de fuites d'eau par an et quantités associées
- L ou m3 d'eau économisés par la mise en place de mesures d'économie d'eau</t>
  </si>
  <si>
    <t xml:space="preserve">- Consommation d’eau par site (en m3) 
- Quantité des prélèvements d'eau (m3)
- Localisation des prélèvements d'eau
- Nombre de fuites d'eau par an et quantités associées
- Description des mesures d'économies d'eau mises en place et quantités associées (m3) </t>
  </si>
  <si>
    <t>- Nombre de fuites d'eau par an et quantités associées</t>
  </si>
  <si>
    <t>- Superficie des zones de pêche à proximité d’aires protégées ou de zones sensibles sur le plan de la biodiversité (KBA)</t>
  </si>
  <si>
    <t>- Superficie des zones de pêche à proximité d’aires protégées ou de zones sensibles sur le plan de la biodiversité (KBA)
- Localisation des zones de pêche</t>
  </si>
  <si>
    <t>- Superficie des zones de pêche à proximité d’aires protégées ou de zones sensibles sur le plan de la biodiversité (KBA)
- Localisation des zones de pêche
- t de poissons pêchés, par modes de pêche
- Descriptifs des pratiques de pêches</t>
  </si>
  <si>
    <t>- Superficie des zones de pêche à proximité d’aires protégées ou de zones sensibles sur le plan de la biodiversité (KBA)
- Localisation des zones de pêche
- % de poissons / crustacés pêchés avec des engin de pêches actifs (chaluts, sennes, dragues, etc.) (pour le potentiel de dégradation des fonds marins)</t>
  </si>
  <si>
    <t>- Quantité de poisson pêché appartenant à des espèces surexploitées
- % de poissons / crustacés pêchés avec des engin de pêches actifs (chaluts, sennes, dragues, etc.) (pour le potentiel de captures accidentelles)</t>
  </si>
  <si>
    <t>- Localisation des zones de pêche
- t de poissons pêchés, par modes de pêche et par localisation
- Descriptifs des pratiques de pêches</t>
  </si>
  <si>
    <t>- Localisation des zones de pêche</t>
  </si>
  <si>
    <t>- % de poissons / crustacés pêchés avec des engin de pêches actifs (chaluts, sennes, dragues, etc.) (pour le potentiel de dégradation des fonds marins)</t>
  </si>
  <si>
    <t>- t de poissons pêchés, par modes de pêche
- Descriptifs des pratiques de pêches</t>
  </si>
  <si>
    <t>- Quantité de poisson pêché appartenant à des espèces surexploitées</t>
  </si>
  <si>
    <t>- % de poissons / crustacés pêchés avec des engin de pêches actifs (chaluts, sennes, dragues, etc.) (pour le potentiel de captures accidentelles)</t>
  </si>
  <si>
    <t>- t de poissons pêchés, par modes de pêche et par localisation</t>
  </si>
  <si>
    <t>- t de poissons pêchés, par modes de pêche et par localisation
- Descriptifs des pratiques de pêches</t>
  </si>
  <si>
    <t>- Intensité de t.CO2.eq / unité fonctionnelle (émissions de CO2 émises scope 1 rapportées à l'activité)
- Consommation d'énergie fossile
- Nombre de fuites de carburant / d'huile et quantités associées</t>
  </si>
  <si>
    <t>- Bilan carbone (t.CO2.eq)
- Consommation électrique (kWh) (factures électriques, mix électrique)
- Consommation énergétiques et achats d'énergie 
- Nombre de fuites de carburant / d'huile et quantités associées</t>
  </si>
  <si>
    <t>- Quantité totale (en kg ou t) de déchets : ventiler par types de déchets et par type d’opérations de valorisation (% valorisation matière / énergie / autre)
- Tonnes de plastique à usage unique consommées
- Emission de polluants atmosphériques
- Consommation d'énergie fossile
- Nombre de fuites de carburant / d'huile et quantités associées</t>
  </si>
  <si>
    <t>- Consommation d'énergie fossile</t>
  </si>
  <si>
    <t>- Nombre de fuites de carburant / d'huile et quantités associées</t>
  </si>
  <si>
    <t xml:space="preserve">- Consommation énergétiques et achats d'énergie </t>
  </si>
  <si>
    <t>Impacts directs via la conversion, la dégradation ou la destruction d'écosystèmes forestiers ; et la contribution au changement climatique résultant de la dégradation des écosystèmes forestiers et de l'utilisation de machines lourdes. Ces activités économiques émettent également des polluants atmosphériques (e.g. NOX, N2O, SO2...) et contribuent à la pollution des sols et de l'eau (e.g. abbatage des arbres contribuant à augmenter le ruissellement du mercure à partir des sols). En outre, ce secteur peut contribuer à la propagation d'espèces invasives dans les écosystèmes forestiers (e.g. propagation accidentelle de graines et de plantes...)</t>
  </si>
  <si>
    <t xml:space="preserve">- Nombre et superficie des sites que l’entreprise détient, loue ou gère à proximité d’aires protégées ou de zones sensibles sur le plan de la biodiversité (KBA)
- Ha d'espaces naturels (forêts, prairies, etc.) converties pour y implanter une zone d'exploitation forestière
- % de forêt labellisée (FSC, PEFC, etc.)
- % de forêt avec des pratiques vertueuses (sylviculture en couvert continu, etc.)
</t>
  </si>
  <si>
    <t>- Coordonnées GPS
- Superficies des sites (m²)
- Description des modes de culture : forêt naturelle exploitatée durablement, plantations, coupe rases ou non, monoessence ou non, utilisation de machines pouvant compacter le sol, etc.
- Superficies associées aux modes de culture
- Liste des essences</t>
  </si>
  <si>
    <t>- Ha d'espaces naturels (forêts, prairies, etc.) converties pour y implanter une zone d'exploitation forestière</t>
  </si>
  <si>
    <t xml:space="preserve">- % de forêt labellisée (FSC, PEFC, etc.)
</t>
  </si>
  <si>
    <t xml:space="preserve">- % de forêt avec des pratiques vertueuses (sylviculture en couvert continu, etc.)
</t>
  </si>
  <si>
    <t>- Description des modes de culture : forêt naturelle exploitatée durablement, plantations, coupe rases ou non, monoessence ou non, utilisation de machines pouvant compacter le sol, etc.
- Superficies associées aux modes de culture
- Liste des essences</t>
  </si>
  <si>
    <t>- Intensité de t.CO2.eq / unité fonctionnelle (émissions de CO2 émises scope 1 rapportées à l'activité)
- Consommations d'energie</t>
  </si>
  <si>
    <t>- Bilan carbone (t.CO2.eq)
- Consommation électrique (kWh) (factures électriques, mix électrique)
- Consommation énergétiques et achats d'énergie 
- t de bois produites</t>
  </si>
  <si>
    <t>- Quantité de pesticides / herbicides / fongicides utilisé, ventilés par types
- Quantité de pesticides (/ herbicides / fongicides) utilisé / surface d'utilisation (ha)
- Quantité totale (en kg ou t) de déchets : ventiler par types de déchets et par type d’opérations de valorisation (% valorisation matière / énergie / autre)
- Tonnes de plastique à usage unique consommées
- Emissions de polluants atmosphériques</t>
  </si>
  <si>
    <t>- Quantité de pesticides / herbicides / fongicides utilisés
- Surfaces sur lesquelles sont appliqués les pesticides (m², ha)
- Quantité totale (en kg ou t) de déchets : ventiler par types de déchets et par type d’opérations de valorisation (% valorisation matière / énergie / autre)
- Tonnes de plastique à usage unique consommées
- Emission de polluants atmosphériques</t>
  </si>
  <si>
    <t>- Ha d'espaces naturels convertis pour l'installation des panneaux photovoltaïques</t>
  </si>
  <si>
    <t>- t de CO2.eq / kg de produit</t>
  </si>
  <si>
    <t>- Quantité (kg ou t) des principaux produits achetés
- Provenance des achats
- Certifications et labellisations des achats</t>
  </si>
  <si>
    <t>- % de labellisation des produits achetés</t>
  </si>
  <si>
    <t>- m3 d’eau consommés / kg de produit</t>
  </si>
  <si>
    <t>- t de SOx / kg de produit</t>
  </si>
  <si>
    <t>- t de NOx / kg de produit</t>
  </si>
  <si>
    <t>- BDD ACV</t>
  </si>
  <si>
    <r>
      <rPr>
        <u/>
        <sz val="11"/>
        <color theme="1"/>
        <rFont val="Barlow"/>
      </rPr>
      <t>Source</t>
    </r>
    <r>
      <rPr>
        <sz val="11"/>
        <color theme="1"/>
        <rFont val="Barlow"/>
      </rPr>
      <t xml:space="preserve"> : Entreprises engagées pour la Nature, 2023</t>
    </r>
  </si>
  <si>
    <t>L'Expert a la possibilité de compléter l'analyse de matérialité de l'entreprise par une analyse de la chaîne de valeur aval.</t>
  </si>
  <si>
    <t xml:space="preserve">Etape 5. Vérifier, amender et valider l'analyse de matérialité d'impact </t>
  </si>
  <si>
    <t>Etape 6. Vérifier, amender et valider l'analyse des indicateurs</t>
  </si>
  <si>
    <t>- Nombre d'incidents (fuite de déchets radioactifs, etc.)</t>
  </si>
  <si>
    <t>Proposition de matérialité</t>
  </si>
  <si>
    <t>Il est essentiel de justifier toute modification du niveau de matérialité. Les cases en blanc sont à remplir.</t>
  </si>
  <si>
    <r>
      <t xml:space="preserve">Matérialité finale après avis d'expert </t>
    </r>
    <r>
      <rPr>
        <i/>
        <sz val="11"/>
        <color theme="1"/>
        <rFont val="Barlow"/>
      </rPr>
      <t>(si pas de changement, merci de copier coller les cases)</t>
    </r>
  </si>
  <si>
    <t>(si pas de changement, merci de copier coller les cases)</t>
  </si>
  <si>
    <r>
      <t>Indicateurs retenus par l'expert</t>
    </r>
    <r>
      <rPr>
        <i/>
        <sz val="12"/>
        <color theme="1"/>
        <rFont val="Barlow"/>
      </rPr>
      <t xml:space="preserve"> (si pas de changement, merci de copier coller les cases)</t>
    </r>
  </si>
  <si>
    <r>
      <t>Propositions de corrections</t>
    </r>
    <r>
      <rPr>
        <i/>
        <sz val="11"/>
        <color theme="1"/>
        <rFont val="Barlow"/>
      </rPr>
      <t xml:space="preserve"> (si pas de changement, merci de copier coller les cases)</t>
    </r>
  </si>
  <si>
    <t>Des indications sur les données à collecter par indicateurs sont données dans l'onglet "Liste Complète des indicateurs".</t>
  </si>
  <si>
    <t>Loisirs, tourisme, hébergement</t>
  </si>
  <si>
    <t>w</t>
  </si>
  <si>
    <t xml:space="preserve">Impacts directs via  l'introduction d'espèces exotiques envahissantes, notamment  pour le commerce de gros de matières premiers agricoles et d'animaux vivants. La production de déchets solides n'est pas identifiée comme étant une pression matérielle pour ce secteur. </t>
  </si>
  <si>
    <t>Cultures agricole (forte recommandation)
Elevages - produits animaux (forte recommandation)</t>
  </si>
  <si>
    <t xml:space="preserve">Impact direct sur la biodiversité terrestre via l'artificialisation des sols, qui se traduit par la destruction et la fragmentation des habitats naturels. Ce secteur  affecte également les corridors écologiques, nécessaires au déplacement des espèces.. En outre, les opérations directes de la Construction contribuent significativement au Changement climatique  du fait des émissions de GES. </t>
  </si>
  <si>
    <t xml:space="preserve">Impacts directs via la modification de la géomorphologie des écosystèmes aquatiques et de leur régime hydrologique, ainsi que sur les écosystèmes terrestres du fait de l'occupation des sols des infrastructures. En outre, le secteur requiert le prélèvement d'importants volumes d'eau. </t>
  </si>
  <si>
    <t>Pour le secteur Administration publique, aucune pression n'est identifiée comme matérielle.</t>
  </si>
  <si>
    <t>Impacts directs via la conversion, la dégradation ou la destruction d'écosystèmes forestiers ; et la contribution au changement climatique résultant de la dégradation des écosystèmes forestiers et de l'utilisation de machines lourdes. Ces activités économiques émettent également des polluants atmosphériques (e.g. NOX, N2O, SO2...) et contribuent à la pollution des sols et de l'eau (e.g. abbatage des arbres contribuant à augmenter le ruissellement du mercure à partir des sols). En outre, ce secteur peut contribuer à la propagation d'espèces invasives dans les écosystèmes forestiers (e.g. propagation volontaire ou accidentelle de graines et de plantes...)</t>
  </si>
  <si>
    <t>Restauration
Construction</t>
  </si>
  <si>
    <t xml:space="preserve">Les services d'agrément visuel sont les contributions des écosystèmes aux conditions de vie locales, notamment grâce aux caractérristiques et qualités biophysiques des écosystèmes qui procurent des avantages sensoriels, en particulier visuels. Ce service s'associe à d'autres services écosystémiques, notamment les services liés aux loisirs et les services d'atténuation du bruit, pour étayer les valeurs d'agrément. Il s'agit d'un service écosystémique final. </t>
  </si>
  <si>
    <t xml:space="preserve">Les services de loisirs agrègent les contributions des écosystèmes, en particulier par le biais des caractéristiques et qualités biophysiques des écosystèmes, qui permettent aux gens d'utiliser et d'apprécier l'environnement par le biais d'interactions directes, in situ, physiques et expérientielles avec l'environnement. Ces services s'addressent aussi bien aux locaux qu'aux non-locaux (c'est-à-dire aux visiteurs, y compris les touristes). Les services liés aux loisirs peuvent également être fournis à ceux qui pratiquent la pêche et la chasse récréatives. Il s'agit d'un service écosystémique final. </t>
  </si>
  <si>
    <t>Impacts directs associés à la conversion d'écosystèmes terrestres pour le pâturage et à l'érosion des sols en cas de surpâturage. L'élevage génère également une pollution des sols et des eaux du fait des efflluents agricoles (nitrates). De même, l'élevage contribue significativement au changement climatique via, par exemple, le rejet d'émissions de méthane.
Le niveau de biodiversité restante dépend significativement du mode de production associé à la parcelle agricole (intensive...)</t>
  </si>
  <si>
    <t>Impacts directs associés aux prélèvements d'importantes quantités d'eau, ingrédient de base des boissons alcoolisées et non-alcoolisées. En outre, les processus de production génèrent des composés et polluants toxiques pour les écosystèmes terrestres et aquatiques, ainsi que des déchets solides recyclables et non-recyclables (plastiques, papier, déchets alimentaires...) dont la dispersion dans la nature exerce une pression sur la biodiversité.</t>
  </si>
  <si>
    <t>Il est essentiel de justifier toute modification du niveau de matérialité (dernière case).</t>
  </si>
  <si>
    <t>Faible dépendance</t>
  </si>
  <si>
    <t>Peu matériel</t>
  </si>
  <si>
    <t>Impacts directs exercés sur les écosystèmes aquatiques ainsi que sur les habitats benthiques pour certains métiers de pêche dits "traînants" (e.g. chalut de fond). De même, certains modes de pêche exercent une pression significative sur les ressources halieutiques, notamment du fait des captures accidentelles (e.g. chalutiers, sennes...). La consommation d'énergies fossiles par les bateaux de pêche contribue au changement climatique ainsi qu'à la pression pollution du fait des fuites d'huile et de carburant, mais également par la production de déchets solides (e.g. perte de filets de pêche...). En outre, le secteur contribue à la pression "Espèces exotiques envahissantes", par exemple en relâchant accidentellement dans d'autres écosystèmes des espèces capturés.</t>
  </si>
  <si>
    <t>Impacts directs via la consommation d'importantes surfaces de terres agricoles. L'état de la biodiversité associée aux terres agricoles dépend significativement de l'intensité et du mode de production associés. De même, dans certains cas de figure, des écosystèmes (forêts, prairies, zones humides) ont été convertis en terres agricoles. Selon le mode d'alimentation en eau (agriculture irriguée vs. pluviale), les cultures agricoles requièrent d'importants prélèvements d'eau. De même, ce secteur contribue directement à la pression pollution, via la pollution des sols  et/ou l'eutrophisation des écosystèmes du fait de l'utilisation de pesticides, de fertilisants, d'engrais azotés et phosphatés. En outre, l'utilisation de fertiilisants synthétiques et la décomposition de la matière organique dans les sols (émissions de N2O), ainsi que l'utilisation de machines agricoles, contribuent au changement climatique.
Le niveau de biodiversité restante dépend significativement du mode de production associé à la parcelle agricole (monocultures...)</t>
  </si>
  <si>
    <t>Services d'approvisionnement</t>
  </si>
  <si>
    <t>Services de régulation</t>
  </si>
  <si>
    <t>Services de support</t>
  </si>
  <si>
    <t>Services culturels</t>
  </si>
  <si>
    <t>Services écosystémiques Diag' Biodiversité</t>
  </si>
  <si>
    <t>Services écosystémiques (Millenium Ecosystem Assessment - 2005)</t>
  </si>
  <si>
    <t xml:space="preserve">2. Corresondance &amp; Description des services écosystémiques </t>
  </si>
  <si>
    <t>Services d'atténuation des impacts sur la biodiversité</t>
  </si>
  <si>
    <t xml:space="preserve">Impacts directs via l'occupation des sols et la perturbation des écosystèmes localisés à proximité directe des sites. Les entreprises du secteur rejettent également des déchets solides et des eaux usées susceptibles de polluer les écosystèmes terrestres et aquatiques. </t>
  </si>
  <si>
    <t>Pour le secteur "Services, médias, art", aucune pression ne ressort comme matérielle.</t>
  </si>
  <si>
    <t>- Quantité de captures d'espèces surexploitées
- % de poissons / crustacés pêchés avec des engin de pêches actifs (chaluts, sennes, dragues, etc.) (pour le potentiel de captures accidentelles)</t>
  </si>
  <si>
    <t>Les items en gris sont facultatifs</t>
  </si>
  <si>
    <t>N° ID</t>
  </si>
  <si>
    <t>Dénomination entreprise</t>
  </si>
  <si>
    <t>Adresse</t>
  </si>
  <si>
    <t>Code postal</t>
  </si>
  <si>
    <t>Ville</t>
  </si>
  <si>
    <t>Site Web</t>
  </si>
  <si>
    <t>Mail</t>
  </si>
  <si>
    <t>Téléphone</t>
  </si>
  <si>
    <t>SIRET</t>
  </si>
  <si>
    <t>Description de l'activité</t>
  </si>
  <si>
    <t>Autres remarques</t>
  </si>
  <si>
    <t>Informations générales</t>
  </si>
  <si>
    <t>ID Projet</t>
  </si>
  <si>
    <t>Nom du site étudié</t>
  </si>
  <si>
    <t>Année d'étude</t>
  </si>
  <si>
    <t>Enjeu client principal à l'origine de la demande</t>
  </si>
  <si>
    <t>Cadre de l'étude</t>
  </si>
  <si>
    <t>Prénom</t>
  </si>
  <si>
    <t>Fonction</t>
  </si>
  <si>
    <t>Contact Entreprise</t>
  </si>
  <si>
    <t>Effectif consolidé de l'entreprise</t>
  </si>
  <si>
    <t>Capital social (en k€)</t>
  </si>
  <si>
    <t>Chiffre d'affaires (en k€)</t>
  </si>
  <si>
    <t>Informations générales sur l'entreprise</t>
  </si>
  <si>
    <t>Effectif consolidé</t>
  </si>
  <si>
    <t>Forme juridique</t>
  </si>
  <si>
    <t>Pays d'implantation</t>
  </si>
  <si>
    <t>Géographie de la chaîne de valeur</t>
  </si>
  <si>
    <t>Nombre de sites exploités</t>
  </si>
  <si>
    <r>
      <t xml:space="preserve">Surface des sites exploités -
</t>
    </r>
    <r>
      <rPr>
        <i/>
        <sz val="11"/>
        <color theme="1"/>
        <rFont val="Calibri"/>
        <family val="2"/>
      </rPr>
      <t>Spécifiez l'unité (m² ou ha)</t>
    </r>
  </si>
  <si>
    <t>Caractéristique de l'entreprise</t>
  </si>
  <si>
    <t>Autres informations sur l'entreprise</t>
  </si>
  <si>
    <t>Structure et activité du site</t>
  </si>
  <si>
    <t>Caractéristiques de l'entreprise</t>
  </si>
  <si>
    <t>Cultures non permanentes</t>
  </si>
  <si>
    <t>Cultures permanentes</t>
  </si>
  <si>
    <t>Reproduction de plantes</t>
  </si>
  <si>
    <t>Production animale</t>
  </si>
  <si>
    <t>Culture et élevage associés</t>
  </si>
  <si>
    <t>Activités de soutien à l'agriculture et traitement primaire des récoltes</t>
  </si>
  <si>
    <t>Chasse, piégeage et services annexes</t>
  </si>
  <si>
    <t>Sylviculture et autres activités forestières</t>
  </si>
  <si>
    <t>Exploitation forestière</t>
  </si>
  <si>
    <t>Récolte de produits forestiers non ligneux poussant à l'état sauvage</t>
  </si>
  <si>
    <t>Services de soutien à l'exploitation forestière</t>
  </si>
  <si>
    <t>Pêche</t>
  </si>
  <si>
    <t>Extraction de houille</t>
  </si>
  <si>
    <t>Extraction de lignite</t>
  </si>
  <si>
    <t>Extraction de pétrole brut</t>
  </si>
  <si>
    <t>Extraction de gaz naturel</t>
  </si>
  <si>
    <t>Extraction de minerais de fer</t>
  </si>
  <si>
    <t>Extraction de minerais de métaux non ferreux</t>
  </si>
  <si>
    <t>Extraction de pierres, de sables et d'argiles</t>
  </si>
  <si>
    <t>Activités extractives n.c.a.</t>
  </si>
  <si>
    <t>Activités de soutien à l'extraction d'hydrocarbures</t>
  </si>
  <si>
    <t>Activités de soutien aux autres industries extractives</t>
  </si>
  <si>
    <t>Transformation et conservation de la viande et préparation de produits à base de viande</t>
  </si>
  <si>
    <t>Transformation et conservation de poisson, de crustacés et de mollusques</t>
  </si>
  <si>
    <t>Transformation et conservation de fruits et légumes</t>
  </si>
  <si>
    <t>Fabrication d'huiles et graisses végétales et animales</t>
  </si>
  <si>
    <t>Fabrication de produits laitiers</t>
  </si>
  <si>
    <t>Travail des grains ; fabrication de produits amylacés</t>
  </si>
  <si>
    <t>Fabrication de produits de boulangerie-pâtisserie et de pâtes alimentaires</t>
  </si>
  <si>
    <t>Fabrication d'autres produits alimentaires</t>
  </si>
  <si>
    <t>Fabrication d'aliments pour animaux</t>
  </si>
  <si>
    <t>Fabrication de produits à base de tabac</t>
  </si>
  <si>
    <t>Préparation de fibres textiles et filature</t>
  </si>
  <si>
    <t>Tissage</t>
  </si>
  <si>
    <t>Ennoblissement textile</t>
  </si>
  <si>
    <t>Fabrication d'autres textiles</t>
  </si>
  <si>
    <t>Fabrication de vêtements, autres qu'en fourrure</t>
  </si>
  <si>
    <t>Fabrication d'articles en fourrure</t>
  </si>
  <si>
    <t>Fabrication d'articles à mailles</t>
  </si>
  <si>
    <t>Apprêt et tannage des cuirs ; préparation et teinture des fourrures ; fabrication d'articles de voyage, de maroquinerie et de sellerie</t>
  </si>
  <si>
    <t>Fabrication de chaussures</t>
  </si>
  <si>
    <t>Sciage et rabotage du bois</t>
  </si>
  <si>
    <t>Fabrication d'articles en bois, liège, vannerie et sparterie</t>
  </si>
  <si>
    <t>Fabrication de pâte à papier, de papier et de carton</t>
  </si>
  <si>
    <t>Fabrication d'articles en papier ou en carton</t>
  </si>
  <si>
    <t>Imprimerie et services annexes</t>
  </si>
  <si>
    <t>Reproduction d'enregistrements</t>
  </si>
  <si>
    <t>Cokéfaction</t>
  </si>
  <si>
    <t>Raffinage du pétrole</t>
  </si>
  <si>
    <t>Fabrication de produits chimiques de base, de produits azotés et d'engrais, de matières plastiques de base et de caoutchouc synthétique</t>
  </si>
  <si>
    <t>Fabrication de pesticides et d'autres produits agrochimiques</t>
  </si>
  <si>
    <t>Fabrication de peintures, vernis, encres et mastics</t>
  </si>
  <si>
    <t>Fabrication de savons, de produits d'entretien et de parfums</t>
  </si>
  <si>
    <t>Fabrication d'autres produits chimiques</t>
  </si>
  <si>
    <t>Fabrication de fibres artificielles ou synthétiques</t>
  </si>
  <si>
    <t>Fabrication de produits pharmaceutiques de base</t>
  </si>
  <si>
    <t>Fabrication de préparations pharmaceutiques</t>
  </si>
  <si>
    <t>Fabrication de produits en caoutchouc</t>
  </si>
  <si>
    <t>Fabrication de produits en plastique</t>
  </si>
  <si>
    <t>Fabrication de verre et d'articles en verre</t>
  </si>
  <si>
    <t>Fabrication de produits réfractaires</t>
  </si>
  <si>
    <t>Fabrication de matériaux de construction en terre cuite</t>
  </si>
  <si>
    <t>Fabrication d'autres produits en céramique et en porcelaine</t>
  </si>
  <si>
    <t>Fabrication de ciment, chaux et plâtre</t>
  </si>
  <si>
    <t>Fabrication d'ouvrages en béton, en ciment ou en plâtre</t>
  </si>
  <si>
    <t>Taille, façonnage et finissage de pierres</t>
  </si>
  <si>
    <t>Fabrication de produits abrasifs et de produits minéraux non métalliques n.c.a.</t>
  </si>
  <si>
    <t>Sidérurgie</t>
  </si>
  <si>
    <t>Fabrication de tubes, tuyaux, profilés creux et accessoires correspondants en acier</t>
  </si>
  <si>
    <t>Fabrication d'autres produits de première transformation de l'acier</t>
  </si>
  <si>
    <t>Production de métaux précieux et d'autres métaux non ferreux</t>
  </si>
  <si>
    <t>Fonderie</t>
  </si>
  <si>
    <t>Fabrication d'éléments en métal pour la construction</t>
  </si>
  <si>
    <t>Fabrication de réservoirs, citernes et conteneurs métalliques</t>
  </si>
  <si>
    <t>Fabrication de générateurs de vapeur, à l'exception des chaudières pour le chauffage central</t>
  </si>
  <si>
    <t>Fabrication d'armes et de munitions</t>
  </si>
  <si>
    <t>Forge, emboutissage, estampage ; métallurgie des poudres</t>
  </si>
  <si>
    <t>Traitement et revêtement des métaux ; usinage</t>
  </si>
  <si>
    <t>Fabrication de coutellerie, d'outillage et de quincaillerie</t>
  </si>
  <si>
    <t>Fabrication d'autres ouvrages en métaux</t>
  </si>
  <si>
    <t>Fabrication de composants et cartes électroniques</t>
  </si>
  <si>
    <t>Fabrication d'ordinateurs et d'équipements périphériques</t>
  </si>
  <si>
    <t>Fabrication d'équipements de communication</t>
  </si>
  <si>
    <t>Fabrication de produits électroniques grand public</t>
  </si>
  <si>
    <t>Fabrication d'instruments et d'appareils de mesure, d'essai et de navigation ; horlogerie</t>
  </si>
  <si>
    <t>Fabrication d'équipements d'irradiation médicale, d'équipements électromédicaux et électrothérapeutiques</t>
  </si>
  <si>
    <t>Fabrication de matériels optique et photographique</t>
  </si>
  <si>
    <t>Fabrication de supports magnétiques et optiques</t>
  </si>
  <si>
    <t>Fabrication de moteurs, génératrices et transformateurs électriques et de matériel de distribution et de commande électrique</t>
  </si>
  <si>
    <t>Fabrication de piles et d'accumulateurs électriques</t>
  </si>
  <si>
    <t>Fabrication de fils et câbles et de matériel d'installation électrique</t>
  </si>
  <si>
    <t>Fabrication d'appareils d'éclairage électrique</t>
  </si>
  <si>
    <t>Fabrication d'appareils ménagers</t>
  </si>
  <si>
    <t>Fabrication d'autres matériels électriques</t>
  </si>
  <si>
    <t>Fabrication de machines d'usage général</t>
  </si>
  <si>
    <t>Fabrication d'autres machines d'usage général</t>
  </si>
  <si>
    <t>Fabrication de machines agricoles et forestières</t>
  </si>
  <si>
    <t>Fabrication de machines de formage des métaux et de machines-outils</t>
  </si>
  <si>
    <t>Fabrication d'autres machines d'usage spécifique</t>
  </si>
  <si>
    <t>Construction de véhicules automobiles</t>
  </si>
  <si>
    <t>Fabrication de carrosseries et remorques</t>
  </si>
  <si>
    <t>Fabrication d'équipements automobiles</t>
  </si>
  <si>
    <t>Construction navale</t>
  </si>
  <si>
    <t>Construction de locomotives et d'autre matériel ferroviaire roulant</t>
  </si>
  <si>
    <t>Construction aéronautique et spatiale</t>
  </si>
  <si>
    <t>Construction de véhicules militaires de combat</t>
  </si>
  <si>
    <t>Fabrication de matériels de transport n.c.a.</t>
  </si>
  <si>
    <t>Fabrication de meubles</t>
  </si>
  <si>
    <t>Fabrication d'articles de joaillerie, bijouterie et articles similaires</t>
  </si>
  <si>
    <t>Fabrication d'instruments de musique</t>
  </si>
  <si>
    <t>Fabrication d'articles de sport</t>
  </si>
  <si>
    <t>Fabrication de jeux et jouets</t>
  </si>
  <si>
    <t>Fabrication d'instruments et de fournitures à usage médical et dentaire</t>
  </si>
  <si>
    <t>Activités manufacturières n.c.a.</t>
  </si>
  <si>
    <t>Réparation d'ouvrages en métaux, de machines et d'équipements</t>
  </si>
  <si>
    <t>Installation de machines et d'équipements industriels</t>
  </si>
  <si>
    <t>Production, transport et distribution d'électricité</t>
  </si>
  <si>
    <t>Production et distribution de combustibles gazeux</t>
  </si>
  <si>
    <t>Production et distribution de vapeur et d'air conditionné</t>
  </si>
  <si>
    <t>Captage, traitement et distribution d'eau</t>
  </si>
  <si>
    <t>Collecte et traitement des eaux usées</t>
  </si>
  <si>
    <t>Collecte des déchets</t>
  </si>
  <si>
    <t>Traitement et élimination des déchets</t>
  </si>
  <si>
    <t>Récupération</t>
  </si>
  <si>
    <t>Dépollution et autres services de gestion des déchets</t>
  </si>
  <si>
    <t>Promotion immobilière</t>
  </si>
  <si>
    <t>Construction de bâtiments résidentiels et non résidentiels</t>
  </si>
  <si>
    <t>Construction de routes et de voies ferrées</t>
  </si>
  <si>
    <t>Construction de réseaux et de lignes</t>
  </si>
  <si>
    <t>Construction d'autres ouvrages de génie civil</t>
  </si>
  <si>
    <t>Démolition et préparation des sites</t>
  </si>
  <si>
    <t>Travaux d'installation électrique, plomberie et autres travaux d'installation</t>
  </si>
  <si>
    <t>Travaux de finition</t>
  </si>
  <si>
    <t>Autres travaux de construction spécialisés</t>
  </si>
  <si>
    <t>Commerce de véhicules automobiles</t>
  </si>
  <si>
    <t>Entretien et réparation de véhicules automobiles</t>
  </si>
  <si>
    <t>Commerce d'équipements automobiles</t>
  </si>
  <si>
    <t>Commerce et réparation de motocycles</t>
  </si>
  <si>
    <t>Intermédiaires du commerce de gros</t>
  </si>
  <si>
    <t>Commerce de gros de produits agricoles bruts et d'animaux vivants</t>
  </si>
  <si>
    <t>Commerce de gros de produits alimentaires, de boissons et de tabac</t>
  </si>
  <si>
    <t>Commerce de gros de biens domestiques</t>
  </si>
  <si>
    <t>Commerce de gros d'équipements de l'information et de la communication</t>
  </si>
  <si>
    <t>Commerce de gros d'autres équipements industriels</t>
  </si>
  <si>
    <t>Autres commerces de gros spécialisés</t>
  </si>
  <si>
    <t>Commerce de gros non spécialisé</t>
  </si>
  <si>
    <t>Commerce de détail en magasin non spécialisé</t>
  </si>
  <si>
    <t>Commerce de détail alimentaire en magasin spécialisé</t>
  </si>
  <si>
    <t>Commerce de détail de carburants en magasin spécialisé</t>
  </si>
  <si>
    <t>Commerce de détail d'équipements de l'information et de la communication en magasin spécialisé</t>
  </si>
  <si>
    <t>Commerce de détail d'autres équipements du foyer en magasin spécialisé</t>
  </si>
  <si>
    <t>Commerce de détail de biens culturels et de loisirs en magasin spécialisé</t>
  </si>
  <si>
    <t>Autres commerces de détail en magasin spécialisé</t>
  </si>
  <si>
    <t>Commerce de détail sur éventaires et marchés</t>
  </si>
  <si>
    <t>Commerce de détail hors magasin, éventaires ou marchés</t>
  </si>
  <si>
    <t>Transport ferroviaire interurbain de voyageurs</t>
  </si>
  <si>
    <t>Transports ferroviaires de fret</t>
  </si>
  <si>
    <t>Autres transports terrestres de voyageurs</t>
  </si>
  <si>
    <t>Transports routiers de fret et services de déménagement</t>
  </si>
  <si>
    <t>Transports par conduites</t>
  </si>
  <si>
    <t>Transports maritimes et côtiers de passagers</t>
  </si>
  <si>
    <t>Transports maritimes et côtiers de fret</t>
  </si>
  <si>
    <t>Transports fluviaux de passagers</t>
  </si>
  <si>
    <t>Transports fluviaux de fret</t>
  </si>
  <si>
    <t>Transports aériens de passagers</t>
  </si>
  <si>
    <t>Transports aériens de fret et transports spatiaux</t>
  </si>
  <si>
    <t>Entreposage et stockage</t>
  </si>
  <si>
    <t>Services auxiliaires des transports</t>
  </si>
  <si>
    <t>Activités de poste dans le cadre d'une obligation de service universel</t>
  </si>
  <si>
    <t>Autres activités de poste et de courrier</t>
  </si>
  <si>
    <t>Hôtels et hébergement similaire</t>
  </si>
  <si>
    <t>Hébergement touristique et autre hébergement de courte durée</t>
  </si>
  <si>
    <t>Terrains de camping et parcs pour caravanes ou véhicules de loisirs</t>
  </si>
  <si>
    <t>Autres hébergements</t>
  </si>
  <si>
    <t>Restaurants et services de restauration mobile</t>
  </si>
  <si>
    <t>Traiteurs et autres services de restauration</t>
  </si>
  <si>
    <t>Débits de boissons</t>
  </si>
  <si>
    <t>Édition de livres et périodiques et autres activités d'édition</t>
  </si>
  <si>
    <t>Édition de logiciels</t>
  </si>
  <si>
    <t>Activités cinématographiques, vidéo et de télévision</t>
  </si>
  <si>
    <t>Enregistrement sonore et édition musicale</t>
  </si>
  <si>
    <t>Édition et diffusion de programmes radio</t>
  </si>
  <si>
    <t>Programmation de télévision et télédiffusion</t>
  </si>
  <si>
    <t>Télécommunications filaires</t>
  </si>
  <si>
    <t>Télécommunications sans fil</t>
  </si>
  <si>
    <t>Télécommunications par satellite</t>
  </si>
  <si>
    <t>Autres activités de télécommunication</t>
  </si>
  <si>
    <t>Programmation, conseil et autres activités informatiques</t>
  </si>
  <si>
    <t>Traitement de données, hébergement et activités connexes ; portails Internet</t>
  </si>
  <si>
    <t>Autres services d'information</t>
  </si>
  <si>
    <t>Intermédiation monétaire</t>
  </si>
  <si>
    <t>Activités des sociétés holding</t>
  </si>
  <si>
    <t>Fonds de placement et entités financières similaires</t>
  </si>
  <si>
    <t>Autres activités des services financiers, hors assurance et caisses de retraite</t>
  </si>
  <si>
    <t>Assurance</t>
  </si>
  <si>
    <t>Réassurance</t>
  </si>
  <si>
    <t>Caisses de retraite</t>
  </si>
  <si>
    <t>Activités auxiliaires de services financiers, hors assurance et caisses de retraite</t>
  </si>
  <si>
    <t>Activités auxiliaires d'assurance et de caisses de retraite</t>
  </si>
  <si>
    <t>Gestion de fonds</t>
  </si>
  <si>
    <t>Activités des marchands de biens immobiliers</t>
  </si>
  <si>
    <t>Location et exploitation de biens immobiliers propres ou loués</t>
  </si>
  <si>
    <t>Activités immobilières pour compte de tiers</t>
  </si>
  <si>
    <t>Activités juridiques</t>
  </si>
  <si>
    <t>Activités comptables</t>
  </si>
  <si>
    <t>Activités des sièges sociaux</t>
  </si>
  <si>
    <t>Conseil de gestion</t>
  </si>
  <si>
    <t>Activités d'architecture et d'ingénierie</t>
  </si>
  <si>
    <t>Activités de contrôle et analyses techniques</t>
  </si>
  <si>
    <t>Recherche-développement en sciences physiques et naturelles</t>
  </si>
  <si>
    <t>Recherche-développement en sciences humaines et sociales</t>
  </si>
  <si>
    <t>Publicité</t>
  </si>
  <si>
    <t>Études de marché et sondages</t>
  </si>
  <si>
    <t>Activités spécialisées de design</t>
  </si>
  <si>
    <t>Activités photographiques</t>
  </si>
  <si>
    <t>Traduction et interprétation</t>
  </si>
  <si>
    <t>Autres activités spécialisées, scientifiques et techniques n.c.a.</t>
  </si>
  <si>
    <t>Activités vétérinaires</t>
  </si>
  <si>
    <t>Location et location-bail de véhicules automobiles</t>
  </si>
  <si>
    <t>Location et location-bail de biens personnels et domestiques</t>
  </si>
  <si>
    <t>Location et location-bail d'autres machines, équipements et biens</t>
  </si>
  <si>
    <t>Location-bail de propriété intellectuelle et de produits similaires, à l'exception des œuvres soumises à copyright</t>
  </si>
  <si>
    <t>Activités des agences de placement de main-d'œuvre</t>
  </si>
  <si>
    <t>Activités des agences de travail temporaire</t>
  </si>
  <si>
    <t>Autre mise à disposition de ressources humaines</t>
  </si>
  <si>
    <t>Activités des agences de voyage et voyagistes</t>
  </si>
  <si>
    <t>Autres services de réservation et activités connexes</t>
  </si>
  <si>
    <t>Activités de sécurité privée</t>
  </si>
  <si>
    <t>Activités liées aux systèmes de sécurité</t>
  </si>
  <si>
    <t>Activités d'enquête</t>
  </si>
  <si>
    <t>Activités combinées de soutien lié aux bâtiments</t>
  </si>
  <si>
    <t>Activités de nettoyage</t>
  </si>
  <si>
    <t>Services d'aménagement paysager</t>
  </si>
  <si>
    <t>Activités administratives</t>
  </si>
  <si>
    <t>Activités de centres d'appels</t>
  </si>
  <si>
    <t>Organisation de salons professionnels et congrès</t>
  </si>
  <si>
    <t>Activités de soutien aux entreprises n.c.a.</t>
  </si>
  <si>
    <t>Administration générale, économique et sociale</t>
  </si>
  <si>
    <t>Services de prérogative publique</t>
  </si>
  <si>
    <t>Sécurité sociale obligatoire</t>
  </si>
  <si>
    <t>Enseignement pré-primaire</t>
  </si>
  <si>
    <t>Enseignement primaire</t>
  </si>
  <si>
    <t>Enseignement secondaire</t>
  </si>
  <si>
    <t>Enseignement supérieur et post-secondaire non supérieur</t>
  </si>
  <si>
    <t>Autres activités d'enseignement</t>
  </si>
  <si>
    <t>Activités de soutien à l'enseignement</t>
  </si>
  <si>
    <t>Activités hospitalières</t>
  </si>
  <si>
    <t>Activité des médecins et des dentistes</t>
  </si>
  <si>
    <t>Autres activités pour la santé humaine</t>
  </si>
  <si>
    <t>Hébergement médicalisé</t>
  </si>
  <si>
    <t>Hébergement social pour personnes handicapées mentales, malades mentales et toxicomanes</t>
  </si>
  <si>
    <t>Hébergement social pour personnes âgées ou handicapées physiques</t>
  </si>
  <si>
    <t>Autres activités d'hébergement social</t>
  </si>
  <si>
    <t>Action sociale sans hébergement pour personnes âgées et pour personnes handicapées</t>
  </si>
  <si>
    <t>Autre action sociale sans hébergement</t>
  </si>
  <si>
    <t>Activités créatives, artistiques et de spectacle</t>
  </si>
  <si>
    <t>Bibliothèques, archives, musées et autres activités culturelles</t>
  </si>
  <si>
    <t>Organisation de jeux de hasard et d'argent</t>
  </si>
  <si>
    <t>Activités liées au sport</t>
  </si>
  <si>
    <t>Activités récréatives et de loisirs</t>
  </si>
  <si>
    <t>Activités des organisations économiques, patronales et professionnelles</t>
  </si>
  <si>
    <t>Activités des syndicats de salariés</t>
  </si>
  <si>
    <t>Activités des autres organisations associatives</t>
  </si>
  <si>
    <t>Réparation d'ordinateurs et d'équipements de communication</t>
  </si>
  <si>
    <t>Réparation de biens personnels et domestiques</t>
  </si>
  <si>
    <t>Autres services personnels</t>
  </si>
  <si>
    <t>Activités des ménages en tant qu'employeurs de personnel domestique</t>
  </si>
  <si>
    <t>Activités indifférenciées des ménages en tant que producteurs de biens pour usage propre</t>
  </si>
  <si>
    <t>Activités indifférenciées des ménages en tant que producteurs de services pour usage propre</t>
  </si>
  <si>
    <t>Activités des organisations et organismes extraterritoriaux</t>
  </si>
  <si>
    <t>NAF rév. 2, 2008 - Niveau 3 - Liste des groupes</t>
  </si>
  <si>
    <t>Code</t>
  </si>
  <si>
    <t>01.1</t>
  </si>
  <si>
    <t>01.2</t>
  </si>
  <si>
    <t>01.3</t>
  </si>
  <si>
    <t>01.4</t>
  </si>
  <si>
    <t>01.5</t>
  </si>
  <si>
    <t>01.6</t>
  </si>
  <si>
    <t>01.7</t>
  </si>
  <si>
    <t>02.1</t>
  </si>
  <si>
    <t>02.2</t>
  </si>
  <si>
    <t>02.3</t>
  </si>
  <si>
    <t>02.4</t>
  </si>
  <si>
    <t>03.1</t>
  </si>
  <si>
    <t>03.2</t>
  </si>
  <si>
    <t>05.1</t>
  </si>
  <si>
    <t>05.2</t>
  </si>
  <si>
    <t>06.1</t>
  </si>
  <si>
    <t>06.2</t>
  </si>
  <si>
    <t>07.1</t>
  </si>
  <si>
    <t>07.2</t>
  </si>
  <si>
    <t>08.1</t>
  </si>
  <si>
    <t>08.9</t>
  </si>
  <si>
    <t>09.1</t>
  </si>
  <si>
    <t>09.9</t>
  </si>
  <si>
    <t>10.1</t>
  </si>
  <si>
    <t>10.2</t>
  </si>
  <si>
    <t>10.3</t>
  </si>
  <si>
    <t>10.4</t>
  </si>
  <si>
    <t>10.5</t>
  </si>
  <si>
    <t>10.6</t>
  </si>
  <si>
    <t>10.7</t>
  </si>
  <si>
    <t>10.8</t>
  </si>
  <si>
    <t>10.9</t>
  </si>
  <si>
    <t>11.0</t>
  </si>
  <si>
    <t>12.0</t>
  </si>
  <si>
    <t>13.1</t>
  </si>
  <si>
    <t>13.2</t>
  </si>
  <si>
    <t>13.3</t>
  </si>
  <si>
    <t>13.9</t>
  </si>
  <si>
    <t>14.1</t>
  </si>
  <si>
    <t>14.2</t>
  </si>
  <si>
    <t>14.3</t>
  </si>
  <si>
    <t>15.1</t>
  </si>
  <si>
    <t>15.2</t>
  </si>
  <si>
    <t>16.1</t>
  </si>
  <si>
    <t>16.2</t>
  </si>
  <si>
    <t>17.1</t>
  </si>
  <si>
    <t>17.2</t>
  </si>
  <si>
    <t>18.1</t>
  </si>
  <si>
    <t>18.2</t>
  </si>
  <si>
    <t>19.1</t>
  </si>
  <si>
    <t>19.2</t>
  </si>
  <si>
    <t>20.1</t>
  </si>
  <si>
    <t>20.2</t>
  </si>
  <si>
    <t>20.3</t>
  </si>
  <si>
    <t>20.4</t>
  </si>
  <si>
    <t>20.5</t>
  </si>
  <si>
    <t>20.6</t>
  </si>
  <si>
    <t>21.1</t>
  </si>
  <si>
    <t>21.2</t>
  </si>
  <si>
    <t>22.1</t>
  </si>
  <si>
    <t>22.2</t>
  </si>
  <si>
    <t>23.1</t>
  </si>
  <si>
    <t>23.2</t>
  </si>
  <si>
    <t>23.3</t>
  </si>
  <si>
    <t>23.4</t>
  </si>
  <si>
    <t>23.5</t>
  </si>
  <si>
    <t>23.6</t>
  </si>
  <si>
    <t>23.7</t>
  </si>
  <si>
    <t>23.9</t>
  </si>
  <si>
    <t>24.1</t>
  </si>
  <si>
    <t>24.2</t>
  </si>
  <si>
    <t>24.3</t>
  </si>
  <si>
    <t>24.4</t>
  </si>
  <si>
    <t>24.5</t>
  </si>
  <si>
    <t>25.1</t>
  </si>
  <si>
    <t>25.2</t>
  </si>
  <si>
    <t>25.3</t>
  </si>
  <si>
    <t>25.4</t>
  </si>
  <si>
    <t>25.5</t>
  </si>
  <si>
    <t>25.6</t>
  </si>
  <si>
    <t>25.7</t>
  </si>
  <si>
    <t>25.9</t>
  </si>
  <si>
    <t>26.1</t>
  </si>
  <si>
    <t>26.2</t>
  </si>
  <si>
    <t>26.3</t>
  </si>
  <si>
    <t>26.4</t>
  </si>
  <si>
    <t>26.5</t>
  </si>
  <si>
    <t>26.6</t>
  </si>
  <si>
    <t>26.7</t>
  </si>
  <si>
    <t>26.8</t>
  </si>
  <si>
    <t>27.1</t>
  </si>
  <si>
    <t>27.2</t>
  </si>
  <si>
    <t>27.3</t>
  </si>
  <si>
    <t>27.4</t>
  </si>
  <si>
    <t>27.5</t>
  </si>
  <si>
    <t>27.9</t>
  </si>
  <si>
    <t>28.1</t>
  </si>
  <si>
    <t>28.2</t>
  </si>
  <si>
    <t>28.3</t>
  </si>
  <si>
    <t>28.4</t>
  </si>
  <si>
    <t>28.9</t>
  </si>
  <si>
    <t>29.1</t>
  </si>
  <si>
    <t>29.2</t>
  </si>
  <si>
    <t>29.3</t>
  </si>
  <si>
    <t>30.1</t>
  </si>
  <si>
    <t>30.2</t>
  </si>
  <si>
    <t>30.3</t>
  </si>
  <si>
    <t>30.4</t>
  </si>
  <si>
    <t>30.9</t>
  </si>
  <si>
    <t>31.0</t>
  </si>
  <si>
    <t>32.1</t>
  </si>
  <si>
    <t>32.2</t>
  </si>
  <si>
    <t>32.3</t>
  </si>
  <si>
    <t>32.4</t>
  </si>
  <si>
    <t>32.5</t>
  </si>
  <si>
    <t>32.9</t>
  </si>
  <si>
    <t>33.1</t>
  </si>
  <si>
    <t>33.2</t>
  </si>
  <si>
    <t>35.1</t>
  </si>
  <si>
    <t>35.2</t>
  </si>
  <si>
    <t>35.3</t>
  </si>
  <si>
    <t>36.0</t>
  </si>
  <si>
    <t>37.0</t>
  </si>
  <si>
    <t>38.1</t>
  </si>
  <si>
    <t>38.2</t>
  </si>
  <si>
    <t>38.3</t>
  </si>
  <si>
    <t>39.0</t>
  </si>
  <si>
    <t>41.1</t>
  </si>
  <si>
    <t>41.2</t>
  </si>
  <si>
    <t>42.1</t>
  </si>
  <si>
    <t>42.2</t>
  </si>
  <si>
    <t>42.9</t>
  </si>
  <si>
    <t>43.1</t>
  </si>
  <si>
    <t>43.2</t>
  </si>
  <si>
    <t>43.3</t>
  </si>
  <si>
    <t>43.9</t>
  </si>
  <si>
    <t>45.1</t>
  </si>
  <si>
    <t>45.2</t>
  </si>
  <si>
    <t>45.3</t>
  </si>
  <si>
    <t>45.4</t>
  </si>
  <si>
    <t>46.1</t>
  </si>
  <si>
    <t>46.2</t>
  </si>
  <si>
    <t>46.3</t>
  </si>
  <si>
    <t>46.4</t>
  </si>
  <si>
    <t>46.5</t>
  </si>
  <si>
    <t>46.6</t>
  </si>
  <si>
    <t>46.7</t>
  </si>
  <si>
    <t>46.9</t>
  </si>
  <si>
    <t>47.1</t>
  </si>
  <si>
    <t>47.2</t>
  </si>
  <si>
    <t>47.3</t>
  </si>
  <si>
    <t>47.4</t>
  </si>
  <si>
    <t>47.5</t>
  </si>
  <si>
    <t>47.6</t>
  </si>
  <si>
    <t>47.7</t>
  </si>
  <si>
    <t>47.8</t>
  </si>
  <si>
    <t>47.9</t>
  </si>
  <si>
    <t>49.1</t>
  </si>
  <si>
    <t>49.2</t>
  </si>
  <si>
    <t>49.3</t>
  </si>
  <si>
    <t>49.4</t>
  </si>
  <si>
    <t>49.5</t>
  </si>
  <si>
    <t>50.1</t>
  </si>
  <si>
    <t>50.2</t>
  </si>
  <si>
    <t>50.3</t>
  </si>
  <si>
    <t>50.4</t>
  </si>
  <si>
    <t>51.1</t>
  </si>
  <si>
    <t>51.2</t>
  </si>
  <si>
    <t>52.1</t>
  </si>
  <si>
    <t>52.2</t>
  </si>
  <si>
    <t>53.1</t>
  </si>
  <si>
    <t>53.2</t>
  </si>
  <si>
    <t>55.1</t>
  </si>
  <si>
    <t>55.2</t>
  </si>
  <si>
    <t>55.3</t>
  </si>
  <si>
    <t>55.9</t>
  </si>
  <si>
    <t>56.1</t>
  </si>
  <si>
    <t>56.2</t>
  </si>
  <si>
    <t>56.3</t>
  </si>
  <si>
    <t>58.1</t>
  </si>
  <si>
    <t>58.2</t>
  </si>
  <si>
    <t>59.1</t>
  </si>
  <si>
    <t>59.2</t>
  </si>
  <si>
    <t>60.1</t>
  </si>
  <si>
    <t>60.2</t>
  </si>
  <si>
    <t>61.1</t>
  </si>
  <si>
    <t>61.2</t>
  </si>
  <si>
    <t>61.3</t>
  </si>
  <si>
    <t>61.9</t>
  </si>
  <si>
    <t>62.0</t>
  </si>
  <si>
    <t>63.1</t>
  </si>
  <si>
    <t>63.9</t>
  </si>
  <si>
    <t>64.1</t>
  </si>
  <si>
    <t>64.2</t>
  </si>
  <si>
    <t>64.3</t>
  </si>
  <si>
    <t>64.9</t>
  </si>
  <si>
    <t>65.1</t>
  </si>
  <si>
    <t>65.2</t>
  </si>
  <si>
    <t>65.3</t>
  </si>
  <si>
    <t>66.1</t>
  </si>
  <si>
    <t>66.2</t>
  </si>
  <si>
    <t>66.3</t>
  </si>
  <si>
    <t>68.1</t>
  </si>
  <si>
    <t>68.2</t>
  </si>
  <si>
    <t>68.3</t>
  </si>
  <si>
    <t>69.1</t>
  </si>
  <si>
    <t>69.2</t>
  </si>
  <si>
    <t>70.1</t>
  </si>
  <si>
    <t>70.2</t>
  </si>
  <si>
    <t>71.1</t>
  </si>
  <si>
    <t>71.2</t>
  </si>
  <si>
    <t>72.1</t>
  </si>
  <si>
    <t>72.2</t>
  </si>
  <si>
    <t>73.1</t>
  </si>
  <si>
    <t>73.2</t>
  </si>
  <si>
    <t>74.1</t>
  </si>
  <si>
    <t>74.2</t>
  </si>
  <si>
    <t>74.3</t>
  </si>
  <si>
    <t>74.9</t>
  </si>
  <si>
    <t>75.0</t>
  </si>
  <si>
    <t>77.1</t>
  </si>
  <si>
    <t>77.2</t>
  </si>
  <si>
    <t>77.3</t>
  </si>
  <si>
    <t>77.4</t>
  </si>
  <si>
    <t>78.1</t>
  </si>
  <si>
    <t>78.2</t>
  </si>
  <si>
    <t>78.3</t>
  </si>
  <si>
    <t>79.1</t>
  </si>
  <si>
    <t>79.9</t>
  </si>
  <si>
    <t>80.1</t>
  </si>
  <si>
    <t>80.2</t>
  </si>
  <si>
    <t>80.3</t>
  </si>
  <si>
    <t>81.1</t>
  </si>
  <si>
    <t>81.2</t>
  </si>
  <si>
    <t>81.3</t>
  </si>
  <si>
    <t>82.1</t>
  </si>
  <si>
    <t>82.2</t>
  </si>
  <si>
    <t>82.3</t>
  </si>
  <si>
    <t>82.9</t>
  </si>
  <si>
    <t>84.1</t>
  </si>
  <si>
    <t>84.2</t>
  </si>
  <si>
    <t>84.3</t>
  </si>
  <si>
    <t>85.1</t>
  </si>
  <si>
    <t>85.2</t>
  </si>
  <si>
    <t>85.3</t>
  </si>
  <si>
    <t>85.4</t>
  </si>
  <si>
    <t>85.5</t>
  </si>
  <si>
    <t>85.6</t>
  </si>
  <si>
    <t>86.1</t>
  </si>
  <si>
    <t>86.2</t>
  </si>
  <si>
    <t>86.9</t>
  </si>
  <si>
    <t>87.1</t>
  </si>
  <si>
    <t>87.2</t>
  </si>
  <si>
    <t>87.3</t>
  </si>
  <si>
    <t>87.9</t>
  </si>
  <si>
    <t>88.1</t>
  </si>
  <si>
    <t>88.9</t>
  </si>
  <si>
    <t>90.0</t>
  </si>
  <si>
    <t>91.0</t>
  </si>
  <si>
    <t>92.0</t>
  </si>
  <si>
    <t>93.1</t>
  </si>
  <si>
    <t>93.2</t>
  </si>
  <si>
    <t>94.1</t>
  </si>
  <si>
    <t>94.2</t>
  </si>
  <si>
    <t>94.9</t>
  </si>
  <si>
    <t>95.1</t>
  </si>
  <si>
    <t>95.2</t>
  </si>
  <si>
    <t>96.0</t>
  </si>
  <si>
    <t>97.0</t>
  </si>
  <si>
    <t>98.1</t>
  </si>
  <si>
    <t>98.2</t>
  </si>
  <si>
    <t>99.0</t>
  </si>
  <si>
    <t>Libellé - Groupes - Niveau 3</t>
  </si>
  <si>
    <t>Activité principale (NAF - Groupe niv. 3)</t>
  </si>
  <si>
    <t>Code NAF (Groupe - Niv. 3)</t>
  </si>
  <si>
    <t>Sélectionner jusqu'à deux secteurs d'activité pour l'entreprise via le menu déroulant sur les cases en jaune.</t>
  </si>
  <si>
    <t>Matérialité des dépendances - Activités directes</t>
  </si>
  <si>
    <t>Matérialité des dépendances - Chaîne de valeur Amont</t>
  </si>
  <si>
    <t xml:space="preserve">Matérialité des dépendances - Chaîne de valeur amont </t>
  </si>
  <si>
    <t>Etape 7. Vérifier, amender et valider l'analyse de matérialité d'impact de l'aval (Optionnel)</t>
  </si>
  <si>
    <t>Etape 8. Vérifier, amender et valider l'analyse des indicateurs</t>
  </si>
  <si>
    <t>Matérialité des dépendances - Chaîne de valeur Aval (Optionnel)</t>
  </si>
  <si>
    <t xml:space="preserve">Etape 9. Vérifier, amender et valider l'analyse de matérialité des dépendances </t>
  </si>
  <si>
    <t xml:space="preserve">Cette étape permet à l'Expert.e d'identifier les dépendances matérielles de l'entreprise vis-à-vis des services écosystémiques sur l'ensemble de la chaîne de valeur. L'aval reste optionnel. </t>
  </si>
  <si>
    <r>
      <rPr>
        <b/>
        <sz val="11"/>
        <color theme="1"/>
        <rFont val="Barlow"/>
      </rPr>
      <t>Exemple :</t>
    </r>
    <r>
      <rPr>
        <sz val="11"/>
        <color theme="1"/>
        <rFont val="Barlow"/>
      </rPr>
      <t xml:space="preserve"> Pour une entreprise de l'agroalimentaire ayant mis en place des critères verts dans sa politique d'achat, l'enjeu "Occupation des sols" reste matériel : l'action de l'entreprise de change pas la matérialité de l'enjeu, mais lui permet de réduire le risque associé.</t>
    </r>
  </si>
  <si>
    <t xml:space="preserve">Matérialité des dépendances - Chaîne de valeur aval (optionnel) </t>
  </si>
  <si>
    <t>Matérialité d'impact - Chaîne de valeur Aval (optionnel)</t>
  </si>
  <si>
    <t>2. Dépendances matérielles aux services écosystémiques</t>
  </si>
  <si>
    <t>1. Impacts matériels sur la biodiversité</t>
  </si>
  <si>
    <t>Si besoin, l'Expert.e peut ajouter des secteurs supplémentaires en insérant des lignes sous le tableau, puis en "tirant" vers le bas la dernière ligne du tableau</t>
  </si>
  <si>
    <r>
      <t xml:space="preserve">Remarque 1 : </t>
    </r>
    <r>
      <rPr>
        <i/>
        <sz val="11"/>
        <color theme="1"/>
        <rFont val="Barlow"/>
      </rPr>
      <t>L'aval est optionnel</t>
    </r>
    <r>
      <rPr>
        <b/>
        <i/>
        <sz val="11"/>
        <color theme="1"/>
        <rFont val="Barlow"/>
      </rPr>
      <t xml:space="preserve"> </t>
    </r>
    <r>
      <rPr>
        <i/>
        <sz val="11"/>
        <color theme="1"/>
        <rFont val="Barlow"/>
      </rPr>
      <t>pour</t>
    </r>
    <r>
      <rPr>
        <b/>
        <i/>
        <sz val="11"/>
        <color theme="1"/>
        <rFont val="Barlow"/>
      </rPr>
      <t xml:space="preserve"> </t>
    </r>
    <r>
      <rPr>
        <i/>
        <sz val="11"/>
        <color theme="1"/>
        <rFont val="Barlow"/>
      </rPr>
      <t>les impacts comme pour les dépendances</t>
    </r>
  </si>
  <si>
    <t>Pour chaque activité de l'entreprise, sélectionner jusqu'à cinq secteurs de la chaîne de valeur amont et cinq secteurs de la chaîne de valeur aval via le menu déroulant sur les cases non-colorées</t>
  </si>
  <si>
    <r>
      <t xml:space="preserve">Remarque 2 : </t>
    </r>
    <r>
      <rPr>
        <i/>
        <sz val="11"/>
        <color theme="1"/>
        <rFont val="Barlow"/>
      </rPr>
      <t>Si seulement cinq secteurs de l'amont les plus pertinents seront analysés dans le cadre du Diag Biodiversité, l'outil offre la possibilité de reconstruire la chaîne de valeur pour remonter jusqu'aux secteurs à forts enjeux pour la biodiversité</t>
    </r>
  </si>
  <si>
    <t>Services d'atténuation des impacts directs de l'activité sur la biodiversité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</si>
</sst>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font>
    <font>
      <sz val="11"/>
      <color theme="1"/>
      <name val="Aptos Narrow"/>
      <family val="2"/>
      <scheme val="minor"/>
    </font>
    <font>
      <sz val="11"/>
      <color theme="1"/>
      <name val="Calibri"/>
      <family val="2"/>
    </font>
    <font>
      <b/>
      <sz val="11"/>
      <color theme="1"/>
      <name val="Calibri"/>
      <family val="2"/>
    </font>
    <font>
      <b/>
      <sz val="12"/>
      <color theme="0"/>
      <name val="Calibri"/>
      <family val="2"/>
    </font>
    <font>
      <b/>
      <sz val="12"/>
      <color rgb="FF3F3F3F"/>
      <name val="Calibri"/>
      <family val="2"/>
    </font>
    <font>
      <sz val="12"/>
      <color rgb="FF3F3F3F"/>
      <name val="Calibri"/>
      <family val="2"/>
    </font>
    <font>
      <sz val="12"/>
      <color theme="1"/>
      <name val="Calibri"/>
      <family val="2"/>
    </font>
    <font>
      <b/>
      <sz val="12"/>
      <color theme="1"/>
      <name val="Calibri"/>
      <family val="2"/>
    </font>
    <font>
      <b/>
      <sz val="11"/>
      <color rgb="FFFF0000"/>
      <name val="Calibri"/>
      <family val="2"/>
    </font>
    <font>
      <u/>
      <sz val="11"/>
      <color theme="10"/>
      <name val="Calibri"/>
      <family val="2"/>
    </font>
    <font>
      <sz val="11"/>
      <color rgb="FF000000"/>
      <name val="Aptos Narrow"/>
      <family val="2"/>
      <scheme val="minor"/>
    </font>
    <font>
      <b/>
      <sz val="11"/>
      <name val="Barlow"/>
    </font>
    <font>
      <b/>
      <sz val="14"/>
      <color theme="3" tint="0.249977111117893"/>
      <name val="Barlow"/>
    </font>
    <font>
      <sz val="11"/>
      <color theme="3" tint="0.249977111117893"/>
      <name val="Barlow"/>
    </font>
    <font>
      <b/>
      <sz val="11"/>
      <color theme="1"/>
      <name val="Barlow"/>
    </font>
    <font>
      <sz val="11"/>
      <color theme="1"/>
      <name val="Barlow"/>
    </font>
    <font>
      <b/>
      <i/>
      <sz val="11"/>
      <color theme="1"/>
      <name val="Barlow"/>
    </font>
    <font>
      <sz val="9"/>
      <color theme="1"/>
      <name val="Barlow"/>
    </font>
    <font>
      <b/>
      <sz val="12"/>
      <color rgb="FF3F3F3F"/>
      <name val="Barlow"/>
    </font>
    <font>
      <b/>
      <sz val="12"/>
      <color theme="0"/>
      <name val="Barlow"/>
    </font>
    <font>
      <i/>
      <sz val="11"/>
      <color theme="1"/>
      <name val="Barlow"/>
    </font>
    <font>
      <b/>
      <sz val="11"/>
      <color theme="0"/>
      <name val="Barlow"/>
    </font>
    <font>
      <sz val="8"/>
      <color theme="1"/>
      <name val="Barlow"/>
    </font>
    <font>
      <u/>
      <sz val="11"/>
      <color theme="1"/>
      <name val="Barlow"/>
    </font>
    <font>
      <b/>
      <sz val="14"/>
      <color theme="1"/>
      <name val="Barlow"/>
    </font>
    <font>
      <b/>
      <sz val="12"/>
      <color theme="1"/>
      <name val="Barlow"/>
    </font>
    <font>
      <sz val="12"/>
      <color theme="1"/>
      <name val="Barlow"/>
    </font>
    <font>
      <sz val="11"/>
      <name val="Barlow"/>
    </font>
    <font>
      <i/>
      <sz val="12"/>
      <color theme="1"/>
      <name val="Barlow"/>
    </font>
    <font>
      <b/>
      <sz val="11"/>
      <color rgb="FF000000"/>
      <name val="Barlow"/>
    </font>
    <font>
      <sz val="11"/>
      <color rgb="FF000000"/>
      <name val="Barlow"/>
    </font>
    <font>
      <b/>
      <sz val="14"/>
      <color theme="0"/>
      <name val="Barlow"/>
    </font>
    <font>
      <sz val="10.5"/>
      <color rgb="FF000000"/>
      <name val="Barlow"/>
    </font>
    <font>
      <sz val="10.5"/>
      <color theme="1"/>
      <name val="Barlow"/>
    </font>
    <font>
      <u/>
      <sz val="11"/>
      <color theme="10"/>
      <name val="Barlow"/>
    </font>
    <font>
      <b/>
      <sz val="16"/>
      <color theme="1"/>
      <name val="Barlow"/>
    </font>
    <font>
      <b/>
      <sz val="16"/>
      <color rgb="FF000000"/>
      <name val="Barlow"/>
    </font>
    <font>
      <b/>
      <sz val="18"/>
      <color rgb="FF000000"/>
      <name val="Barlow"/>
    </font>
    <font>
      <i/>
      <sz val="11"/>
      <color theme="0"/>
      <name val="Barlow"/>
    </font>
    <font>
      <sz val="12"/>
      <name val="Barlow"/>
    </font>
    <font>
      <b/>
      <sz val="18"/>
      <color theme="0"/>
      <name val="Barlow"/>
    </font>
    <font>
      <b/>
      <sz val="16"/>
      <color theme="0"/>
      <name val="Barlow"/>
    </font>
    <font>
      <i/>
      <sz val="11"/>
      <color theme="1"/>
      <name val="Calibri"/>
      <family val="2"/>
    </font>
    <font>
      <b/>
      <sz val="11"/>
      <color theme="0"/>
      <name val="Calibri"/>
      <family val="2"/>
    </font>
    <font>
      <b/>
      <sz val="16"/>
      <color theme="0"/>
      <name val="Calibri"/>
      <family val="2"/>
    </font>
    <font>
      <sz val="10"/>
      <name val="Arial"/>
      <family val="2"/>
    </font>
    <font>
      <b/>
      <sz val="10"/>
      <name val="Arial"/>
      <family val="2"/>
    </font>
    <font>
      <b/>
      <i/>
      <sz val="14"/>
      <color theme="1"/>
      <name val="Barlow"/>
    </font>
  </fonts>
  <fills count="51">
    <fill>
      <patternFill patternType="none"/>
    </fill>
    <fill>
      <patternFill patternType="gray125"/>
    </fill>
    <fill>
      <patternFill patternType="solid">
        <fgColor rgb="FF0A302E"/>
        <bgColor indexed="64"/>
      </patternFill>
    </fill>
    <fill>
      <patternFill patternType="solid">
        <fgColor rgb="FF1B878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3" tint="0.749992370372631"/>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8"/>
        <bgColor indexed="64"/>
      </patternFill>
    </fill>
    <fill>
      <patternFill patternType="solid">
        <fgColor theme="4"/>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0" tint="-4.9989318521683403E-2"/>
        <bgColor indexed="64"/>
      </patternFill>
    </fill>
    <fill>
      <patternFill patternType="solid">
        <fgColor theme="5"/>
        <bgColor indexed="64"/>
      </patternFill>
    </fill>
    <fill>
      <patternFill patternType="solid">
        <fgColor theme="9"/>
        <bgColor indexed="64"/>
      </patternFill>
    </fill>
    <fill>
      <patternFill patternType="solid">
        <fgColor theme="1" tint="0.499984740745262"/>
        <bgColor indexed="64"/>
      </patternFill>
    </fill>
    <fill>
      <patternFill patternType="solid">
        <fgColor rgb="FFC6ECCE"/>
        <bgColor indexed="64"/>
      </patternFill>
    </fill>
    <fill>
      <patternFill patternType="solid">
        <fgColor rgb="FFD9D9D9"/>
        <bgColor indexed="64"/>
      </patternFill>
    </fill>
    <fill>
      <patternFill patternType="solid">
        <fgColor theme="3"/>
        <bgColor indexed="64"/>
      </patternFill>
    </fill>
    <fill>
      <patternFill patternType="solid">
        <fgColor theme="0" tint="-0.499984740745262"/>
        <bgColor indexed="64"/>
      </patternFill>
    </fill>
    <fill>
      <patternFill patternType="solid">
        <fgColor theme="7"/>
        <bgColor indexed="64"/>
      </patternFill>
    </fill>
    <fill>
      <patternFill patternType="solid">
        <fgColor rgb="FFFFCD00"/>
        <bgColor indexed="64"/>
      </patternFill>
    </fill>
    <fill>
      <patternFill patternType="solid">
        <fgColor rgb="FFF2F2F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002060"/>
        <bgColor indexed="64"/>
      </patternFill>
    </fill>
    <fill>
      <patternFill patternType="solid">
        <fgColor theme="2" tint="0.79998168889431442"/>
        <bgColor indexed="64"/>
      </patternFill>
    </fill>
    <fill>
      <patternFill patternType="solid">
        <fgColor rgb="FFEEEEEE"/>
        <bgColor indexed="64"/>
      </patternFill>
    </fill>
    <fill>
      <patternFill patternType="solid">
        <fgColor rgb="FF44306B"/>
        <bgColor indexed="64"/>
      </patternFill>
    </fill>
    <fill>
      <patternFill patternType="solid">
        <fgColor rgb="FF655EAB"/>
        <bgColor indexed="64"/>
      </patternFill>
    </fill>
    <fill>
      <patternFill patternType="solid">
        <fgColor rgb="FFDA5C1F"/>
        <bgColor indexed="64"/>
      </patternFill>
    </fill>
    <fill>
      <patternFill patternType="solid">
        <fgColor rgb="FFECA37A"/>
        <bgColor indexed="64"/>
      </patternFill>
    </fill>
    <fill>
      <patternFill patternType="solid">
        <fgColor rgb="FF525E5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theme="0"/>
      </right>
      <top/>
      <bottom/>
      <diagonal/>
    </border>
    <border>
      <left style="thick">
        <color theme="0"/>
      </left>
      <right style="thick">
        <color theme="0"/>
      </right>
      <top style="thick">
        <color theme="0"/>
      </top>
      <bottom style="thick">
        <color theme="0"/>
      </bottom>
      <diagonal/>
    </border>
    <border>
      <left/>
      <right style="thick">
        <color theme="0"/>
      </right>
      <top/>
      <bottom style="thick">
        <color theme="0"/>
      </bottom>
      <diagonal/>
    </border>
    <border>
      <left/>
      <right style="thin">
        <color theme="0"/>
      </right>
      <top/>
      <bottom style="thick">
        <color theme="0"/>
      </bottom>
      <diagonal/>
    </border>
    <border>
      <left/>
      <right style="thick">
        <color theme="0"/>
      </right>
      <top style="thick">
        <color theme="0"/>
      </top>
      <bottom style="thick">
        <color theme="0"/>
      </bottom>
      <diagonal/>
    </border>
    <border>
      <left/>
      <right style="thin">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ck">
        <color theme="0"/>
      </right>
      <top/>
      <bottom/>
      <diagonal/>
    </border>
    <border>
      <left style="thick">
        <color theme="0"/>
      </left>
      <right style="thick">
        <color theme="0"/>
      </right>
      <top style="thick">
        <color theme="0"/>
      </top>
      <bottom/>
      <diagonal/>
    </border>
    <border>
      <left/>
      <right style="thick">
        <color theme="0"/>
      </right>
      <top/>
      <bottom/>
      <diagonal/>
    </border>
    <border>
      <left/>
      <right/>
      <top style="thick">
        <color theme="0"/>
      </top>
      <bottom style="thick">
        <color theme="0"/>
      </bottom>
      <diagonal/>
    </border>
    <border>
      <left style="medium">
        <color indexed="64"/>
      </left>
      <right style="thick">
        <color theme="0"/>
      </right>
      <top style="medium">
        <color indexed="64"/>
      </top>
      <bottom style="medium">
        <color indexed="64"/>
      </bottom>
      <diagonal/>
    </border>
  </borders>
  <cellStyleXfs count="7">
    <xf numFmtId="0" fontId="0" fillId="0" borderId="0"/>
    <xf numFmtId="9" fontId="2" fillId="0" borderId="0" applyFont="0" applyFill="0" applyBorder="0" applyAlignment="0" applyProtection="0"/>
    <xf numFmtId="0" fontId="10" fillId="0" borderId="0" applyNumberFormat="0" applyFill="0" applyBorder="0" applyAlignment="0" applyProtection="0"/>
    <xf numFmtId="0" fontId="11" fillId="0" borderId="0"/>
    <xf numFmtId="9" fontId="11" fillId="0" borderId="0" applyFont="0" applyFill="0" applyBorder="0" applyAlignment="0" applyProtection="0"/>
    <xf numFmtId="0" fontId="1" fillId="0" borderId="0"/>
    <xf numFmtId="0" fontId="46" fillId="0" borderId="0"/>
  </cellStyleXfs>
  <cellXfs count="410">
    <xf numFmtId="0" fontId="0" fillId="0" borderId="0" xfId="0"/>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left" vertical="center" wrapText="1" readingOrder="1"/>
    </xf>
    <xf numFmtId="0" fontId="7" fillId="0" borderId="1" xfId="0" applyFont="1" applyBorder="1" applyAlignment="1">
      <alignment horizontal="center" vertical="center" wrapText="1"/>
    </xf>
    <xf numFmtId="0" fontId="0" fillId="0" borderId="0" xfId="0" applyAlignment="1">
      <alignment wrapText="1"/>
    </xf>
    <xf numFmtId="0" fontId="8" fillId="0" borderId="1" xfId="0" applyFont="1" applyBorder="1" applyAlignment="1">
      <alignment horizontal="center" vertical="center" wrapText="1"/>
    </xf>
    <xf numFmtId="9" fontId="8" fillId="0" borderId="1" xfId="1" applyFont="1" applyBorder="1" applyAlignment="1">
      <alignment horizontal="center" vertical="center" wrapText="1"/>
    </xf>
    <xf numFmtId="0" fontId="5" fillId="9" borderId="1" xfId="0" applyFont="1" applyFill="1" applyBorder="1" applyAlignment="1">
      <alignment horizontal="center" vertical="center" wrapText="1" readingOrder="1"/>
    </xf>
    <xf numFmtId="0" fontId="5" fillId="8" borderId="1" xfId="0" applyFont="1" applyFill="1" applyBorder="1" applyAlignment="1">
      <alignment horizontal="center" vertical="center" wrapText="1" readingOrder="1"/>
    </xf>
    <xf numFmtId="0" fontId="5" fillId="5" borderId="1" xfId="0" applyFont="1" applyFill="1" applyBorder="1" applyAlignment="1">
      <alignment horizontal="center" vertical="center" wrapText="1" readingOrder="1"/>
    </xf>
    <xf numFmtId="0" fontId="5" fillId="6" borderId="1" xfId="0" applyFont="1" applyFill="1" applyBorder="1" applyAlignment="1">
      <alignment horizontal="center" vertical="center" wrapText="1" readingOrder="1"/>
    </xf>
    <xf numFmtId="0" fontId="5" fillId="7" borderId="1" xfId="0" applyFont="1" applyFill="1" applyBorder="1" applyAlignment="1">
      <alignment horizontal="center" vertical="center" wrapText="1" readingOrder="1"/>
    </xf>
    <xf numFmtId="0" fontId="3" fillId="4" borderId="1" xfId="0" applyFont="1" applyFill="1" applyBorder="1" applyAlignment="1">
      <alignment horizontal="left" vertical="center" wrapText="1"/>
    </xf>
    <xf numFmtId="0" fontId="0" fillId="0" borderId="0" xfId="0" applyAlignment="1">
      <alignment horizontal="left"/>
    </xf>
    <xf numFmtId="0" fontId="6" fillId="10" borderId="1" xfId="0" applyFont="1" applyFill="1" applyBorder="1" applyAlignment="1">
      <alignment horizontal="left" vertical="center" wrapText="1" readingOrder="1"/>
    </xf>
    <xf numFmtId="0" fontId="3" fillId="10" borderId="1"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15" borderId="1" xfId="0" applyFont="1" applyFill="1" applyBorder="1" applyAlignment="1">
      <alignment horizontal="center" vertical="center" wrapText="1" readingOrder="1"/>
    </xf>
    <xf numFmtId="0" fontId="5" fillId="16" borderId="1"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11" borderId="2" xfId="0" applyFont="1" applyFill="1" applyBorder="1" applyAlignment="1">
      <alignment horizontal="center" vertical="center" wrapText="1" readingOrder="1"/>
    </xf>
    <xf numFmtId="0" fontId="5" fillId="12" borderId="2" xfId="0" applyFont="1" applyFill="1" applyBorder="1" applyAlignment="1">
      <alignment horizontal="center" vertical="center" wrapText="1" readingOrder="1"/>
    </xf>
    <xf numFmtId="0" fontId="5" fillId="13" borderId="2" xfId="0" applyFont="1" applyFill="1" applyBorder="1" applyAlignment="1">
      <alignment horizontal="center" vertical="center" wrapText="1" readingOrder="1"/>
    </xf>
    <xf numFmtId="0" fontId="4" fillId="14" borderId="2" xfId="0" applyFont="1" applyFill="1" applyBorder="1" applyAlignment="1">
      <alignment horizontal="center" vertical="center" wrapText="1" readingOrder="1"/>
    </xf>
    <xf numFmtId="0" fontId="7" fillId="0" borderId="3" xfId="0" applyFont="1" applyBorder="1" applyAlignment="1">
      <alignment horizontal="center" vertical="center" wrapText="1"/>
    </xf>
    <xf numFmtId="9" fontId="8" fillId="0" borderId="3" xfId="1" applyFont="1" applyBorder="1" applyAlignment="1">
      <alignment horizontal="center" vertical="center" wrapText="1"/>
    </xf>
    <xf numFmtId="9" fontId="8" fillId="10" borderId="3" xfId="1"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14" borderId="7" xfId="0" applyFont="1" applyFill="1" applyBorder="1" applyAlignment="1">
      <alignment horizontal="center" vertical="center" wrapText="1" readingOrder="1"/>
    </xf>
    <xf numFmtId="0" fontId="5" fillId="8" borderId="8" xfId="0" applyFont="1" applyFill="1" applyBorder="1" applyAlignment="1">
      <alignment horizontal="center" vertical="center" wrapText="1" readingOrder="1"/>
    </xf>
    <xf numFmtId="0" fontId="6" fillId="0" borderId="8" xfId="0" applyFont="1" applyBorder="1" applyAlignment="1">
      <alignment horizontal="left" vertical="center" wrapText="1" readingOrder="1"/>
    </xf>
    <xf numFmtId="0" fontId="3" fillId="4" borderId="8" xfId="0" applyFont="1" applyFill="1" applyBorder="1" applyAlignment="1">
      <alignment horizontal="left" vertical="center" wrapText="1"/>
    </xf>
    <xf numFmtId="0" fontId="7" fillId="0" borderId="8" xfId="0" applyFont="1" applyBorder="1" applyAlignment="1">
      <alignment horizontal="center" vertical="center" wrapText="1"/>
    </xf>
    <xf numFmtId="9" fontId="8" fillId="0" borderId="9" xfId="1" applyFont="1" applyBorder="1" applyAlignment="1">
      <alignment horizontal="center" vertical="center" wrapText="1"/>
    </xf>
    <xf numFmtId="9" fontId="7" fillId="0" borderId="3" xfId="1" applyFont="1" applyBorder="1" applyAlignment="1">
      <alignment horizontal="center" vertical="center" wrapText="1"/>
    </xf>
    <xf numFmtId="0" fontId="4" fillId="17"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9" fontId="8" fillId="4" borderId="3" xfId="1" applyFont="1" applyFill="1" applyBorder="1" applyAlignment="1">
      <alignment horizontal="center" vertical="center" wrapText="1"/>
    </xf>
    <xf numFmtId="9" fontId="8" fillId="4" borderId="1" xfId="1"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8" xfId="0" applyFont="1" applyFill="1" applyBorder="1" applyAlignment="1">
      <alignment horizontal="center" vertical="center" wrapText="1"/>
    </xf>
    <xf numFmtId="9" fontId="8" fillId="4" borderId="9" xfId="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5" fillId="13" borderId="1" xfId="0" applyFont="1" applyFill="1" applyBorder="1" applyAlignment="1">
      <alignment horizontal="center" vertical="center" wrapText="1" readingOrder="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0" fillId="4" borderId="1" xfId="0" applyFill="1" applyBorder="1" applyAlignment="1">
      <alignment wrapText="1"/>
    </xf>
    <xf numFmtId="9" fontId="8" fillId="4" borderId="8" xfId="1" applyFont="1" applyFill="1" applyBorder="1" applyAlignment="1">
      <alignment horizontal="center" vertical="center" wrapText="1"/>
    </xf>
    <xf numFmtId="0" fontId="3" fillId="18" borderId="1" xfId="0" applyFont="1" applyFill="1" applyBorder="1" applyAlignment="1">
      <alignment horizontal="center" vertical="center" wrapText="1"/>
    </xf>
    <xf numFmtId="0" fontId="5" fillId="8" borderId="11" xfId="0" applyFont="1" applyFill="1" applyBorder="1" applyAlignment="1">
      <alignment horizontal="center" vertical="center" wrapText="1" readingOrder="1"/>
    </xf>
    <xf numFmtId="0" fontId="5" fillId="15" borderId="11" xfId="0" applyFont="1" applyFill="1" applyBorder="1" applyAlignment="1">
      <alignment horizontal="center" vertical="center" wrapText="1" readingOrder="1"/>
    </xf>
    <xf numFmtId="0" fontId="5" fillId="16" borderId="11" xfId="0" applyFont="1" applyFill="1" applyBorder="1" applyAlignment="1">
      <alignment horizontal="center" vertical="center" wrapText="1" readingOrder="1"/>
    </xf>
    <xf numFmtId="9" fontId="8" fillId="4" borderId="11" xfId="1" applyFont="1" applyFill="1" applyBorder="1" applyAlignment="1">
      <alignment horizontal="center" vertical="center" wrapText="1"/>
    </xf>
    <xf numFmtId="0" fontId="7" fillId="4" borderId="11" xfId="0" applyFont="1" applyFill="1" applyBorder="1" applyAlignment="1">
      <alignment horizontal="center" vertical="center" wrapText="1"/>
    </xf>
    <xf numFmtId="9" fontId="8" fillId="4" borderId="12" xfId="1" applyFont="1" applyFill="1" applyBorder="1" applyAlignment="1">
      <alignment horizontal="center" vertical="center" wrapText="1"/>
    </xf>
    <xf numFmtId="0" fontId="5" fillId="11" borderId="1" xfId="0" applyFont="1" applyFill="1" applyBorder="1" applyAlignment="1">
      <alignment horizontal="center" vertical="center" wrapText="1" readingOrder="1"/>
    </xf>
    <xf numFmtId="0" fontId="9" fillId="4" borderId="1" xfId="0" applyFont="1" applyFill="1" applyBorder="1" applyAlignment="1">
      <alignment horizontal="left" vertical="center" wrapText="1"/>
    </xf>
    <xf numFmtId="0" fontId="13" fillId="0" borderId="0" xfId="0" applyFont="1"/>
    <xf numFmtId="0" fontId="14" fillId="0" borderId="0" xfId="0" applyFont="1"/>
    <xf numFmtId="0" fontId="15" fillId="0" borderId="0" xfId="0" applyFont="1"/>
    <xf numFmtId="0" fontId="16" fillId="0" borderId="0" xfId="0" applyFont="1"/>
    <xf numFmtId="0" fontId="15" fillId="0" borderId="1" xfId="0" applyFont="1" applyBorder="1" applyAlignment="1">
      <alignment vertical="center" wrapText="1"/>
    </xf>
    <xf numFmtId="0" fontId="17" fillId="0" borderId="0" xfId="0" applyFont="1"/>
    <xf numFmtId="0" fontId="16" fillId="0" borderId="1" xfId="0" applyFont="1" applyBorder="1" applyAlignment="1">
      <alignment horizontal="center" vertical="center"/>
    </xf>
    <xf numFmtId="0" fontId="16" fillId="25" borderId="1" xfId="0" applyFont="1" applyFill="1" applyBorder="1" applyAlignment="1">
      <alignment horizontal="center" vertical="center"/>
    </xf>
    <xf numFmtId="0" fontId="16" fillId="0" borderId="1" xfId="0" applyFont="1" applyBorder="1"/>
    <xf numFmtId="0" fontId="18" fillId="0" borderId="0" xfId="0" applyFont="1"/>
    <xf numFmtId="0" fontId="15" fillId="4" borderId="1" xfId="0" applyFont="1" applyFill="1" applyBorder="1" applyAlignment="1">
      <alignment horizontal="left" vertical="center" wrapText="1"/>
    </xf>
    <xf numFmtId="0" fontId="16" fillId="0" borderId="15" xfId="0" applyFont="1" applyBorder="1" applyAlignment="1">
      <alignment horizontal="center" vertical="center"/>
    </xf>
    <xf numFmtId="0" fontId="16" fillId="0" borderId="15" xfId="0" applyFont="1" applyBorder="1"/>
    <xf numFmtId="0" fontId="21" fillId="0" borderId="0" xfId="0" applyFont="1"/>
    <xf numFmtId="0" fontId="23" fillId="0" borderId="0" xfId="0" applyFont="1" applyAlignment="1">
      <alignment wrapText="1"/>
    </xf>
    <xf numFmtId="0" fontId="23" fillId="0" borderId="0" xfId="0" applyFont="1"/>
    <xf numFmtId="0" fontId="0" fillId="18" borderId="0" xfId="0" applyFill="1"/>
    <xf numFmtId="0" fontId="25" fillId="0" borderId="0" xfId="0" applyFont="1"/>
    <xf numFmtId="0" fontId="27" fillId="0" borderId="0" xfId="0" applyFont="1"/>
    <xf numFmtId="0" fontId="20" fillId="20" borderId="1" xfId="0" applyFont="1" applyFill="1" applyBorder="1" applyAlignment="1">
      <alignment vertical="center"/>
    </xf>
    <xf numFmtId="0" fontId="12" fillId="18" borderId="1" xfId="0" applyFont="1" applyFill="1" applyBorder="1" applyAlignment="1">
      <alignment vertical="center" wrapText="1"/>
    </xf>
    <xf numFmtId="0" fontId="20" fillId="31" borderId="1" xfId="0" applyFont="1" applyFill="1" applyBorder="1" applyAlignment="1">
      <alignment horizontal="center" vertical="center" wrapText="1"/>
    </xf>
    <xf numFmtId="0" fontId="20" fillId="33" borderId="1" xfId="0" applyFont="1" applyFill="1" applyBorder="1" applyAlignment="1">
      <alignment horizontal="center" vertical="center" wrapText="1"/>
    </xf>
    <xf numFmtId="0" fontId="20" fillId="21" borderId="1" xfId="0" applyFont="1" applyFill="1" applyBorder="1" applyAlignment="1">
      <alignment horizontal="center" vertical="center" wrapText="1"/>
    </xf>
    <xf numFmtId="0" fontId="20" fillId="26" borderId="1" xfId="0" applyFont="1" applyFill="1" applyBorder="1" applyAlignment="1">
      <alignment horizontal="center" vertical="center" wrapText="1"/>
    </xf>
    <xf numFmtId="0" fontId="20" fillId="24" borderId="1" xfId="0" applyFont="1" applyFill="1" applyBorder="1" applyAlignment="1">
      <alignment horizontal="center" vertical="center" wrapText="1"/>
    </xf>
    <xf numFmtId="0" fontId="21" fillId="0" borderId="1" xfId="0" applyFont="1" applyBorder="1"/>
    <xf numFmtId="0" fontId="21" fillId="23" borderId="1" xfId="0" applyFont="1" applyFill="1" applyBorder="1" applyAlignment="1">
      <alignment vertical="center" wrapText="1"/>
    </xf>
    <xf numFmtId="0" fontId="16" fillId="0" borderId="1" xfId="0" applyFont="1" applyBorder="1" applyAlignment="1">
      <alignment horizontal="left" vertical="center" wrapText="1"/>
    </xf>
    <xf numFmtId="0" fontId="16" fillId="0" borderId="0" xfId="0" applyFont="1" applyAlignment="1">
      <alignment vertical="center"/>
    </xf>
    <xf numFmtId="0" fontId="27" fillId="0" borderId="0" xfId="0" applyFont="1" applyAlignment="1">
      <alignment vertical="center"/>
    </xf>
    <xf numFmtId="0" fontId="15" fillId="25" borderId="1" xfId="0" applyFont="1" applyFill="1" applyBorder="1" applyAlignment="1">
      <alignment horizontal="left" vertical="center" wrapText="1"/>
    </xf>
    <xf numFmtId="0" fontId="28" fillId="25" borderId="1" xfId="0" applyFont="1" applyFill="1" applyBorder="1" applyAlignment="1">
      <alignment horizontal="left" vertical="center" wrapText="1"/>
    </xf>
    <xf numFmtId="0" fontId="15" fillId="0" borderId="0" xfId="0" applyFont="1" applyAlignment="1">
      <alignment vertical="center"/>
    </xf>
    <xf numFmtId="0" fontId="16" fillId="0" borderId="0" xfId="0" applyFont="1" applyAlignment="1">
      <alignment horizontal="left" vertical="center"/>
    </xf>
    <xf numFmtId="0" fontId="12" fillId="34" borderId="1" xfId="0" applyFont="1" applyFill="1" applyBorder="1" applyAlignment="1">
      <alignment vertical="center" wrapText="1"/>
    </xf>
    <xf numFmtId="0" fontId="21" fillId="30" borderId="1" xfId="0" applyFont="1" applyFill="1" applyBorder="1" applyAlignment="1">
      <alignment vertical="center" wrapText="1"/>
    </xf>
    <xf numFmtId="0" fontId="28" fillId="35" borderId="1" xfId="0" applyFont="1" applyFill="1" applyBorder="1" applyAlignment="1">
      <alignment horizontal="left" vertical="center" wrapText="1"/>
    </xf>
    <xf numFmtId="0" fontId="20" fillId="2" borderId="0" xfId="0" applyFont="1" applyFill="1" applyAlignment="1">
      <alignment horizontal="center" vertical="center" wrapText="1"/>
    </xf>
    <xf numFmtId="0" fontId="20" fillId="24" borderId="0" xfId="0" applyFont="1" applyFill="1" applyAlignment="1">
      <alignment horizontal="center" vertical="center" wrapText="1"/>
    </xf>
    <xf numFmtId="0" fontId="20" fillId="21" borderId="0" xfId="0" applyFont="1" applyFill="1" applyAlignment="1">
      <alignment horizontal="center" vertical="center" wrapText="1"/>
    </xf>
    <xf numFmtId="0" fontId="19" fillId="4" borderId="1" xfId="0" applyFont="1" applyFill="1" applyBorder="1" applyAlignment="1">
      <alignment horizontal="center" vertical="center" wrapText="1" readingOrder="1"/>
    </xf>
    <xf numFmtId="0" fontId="12" fillId="0" borderId="1" xfId="0" quotePrefix="1" applyFont="1" applyBorder="1" applyAlignment="1">
      <alignment vertical="center" wrapText="1"/>
    </xf>
    <xf numFmtId="0" fontId="28" fillId="0" borderId="1" xfId="0" quotePrefix="1" applyFont="1" applyBorder="1" applyAlignment="1">
      <alignment vertical="center" wrapText="1"/>
    </xf>
    <xf numFmtId="0" fontId="16" fillId="0" borderId="1" xfId="0" applyFont="1" applyBorder="1" applyAlignment="1">
      <alignment wrapText="1"/>
    </xf>
    <xf numFmtId="0" fontId="16" fillId="0" borderId="1" xfId="0" applyFont="1" applyBorder="1" applyAlignment="1">
      <alignment vertical="center" wrapText="1"/>
    </xf>
    <xf numFmtId="0" fontId="16" fillId="4" borderId="1" xfId="0" quotePrefix="1"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0" borderId="1" xfId="0" quotePrefix="1" applyFont="1" applyBorder="1" applyAlignment="1">
      <alignment wrapText="1"/>
    </xf>
    <xf numFmtId="0" fontId="21" fillId="4" borderId="1" xfId="0" applyFont="1" applyFill="1" applyBorder="1" applyAlignment="1">
      <alignment vertical="center" wrapText="1"/>
    </xf>
    <xf numFmtId="0" fontId="16" fillId="0" borderId="1" xfId="0" quotePrefix="1" applyFont="1" applyBorder="1" applyAlignment="1">
      <alignment vertical="center" wrapText="1"/>
    </xf>
    <xf numFmtId="0" fontId="15" fillId="0" borderId="1" xfId="0" applyFont="1" applyBorder="1" applyAlignment="1">
      <alignment horizontal="left" vertical="center" wrapText="1"/>
    </xf>
    <xf numFmtId="0" fontId="16" fillId="0" borderId="0" xfId="0" applyFont="1" applyAlignment="1">
      <alignment wrapText="1"/>
    </xf>
    <xf numFmtId="0" fontId="15" fillId="0" borderId="0" xfId="0" applyFont="1" applyAlignment="1">
      <alignment wrapText="1"/>
    </xf>
    <xf numFmtId="0" fontId="12" fillId="4" borderId="1" xfId="0" quotePrefix="1" applyFont="1" applyFill="1" applyBorder="1" applyAlignment="1">
      <alignment horizontal="left" vertical="center" wrapText="1"/>
    </xf>
    <xf numFmtId="0" fontId="12" fillId="0" borderId="1" xfId="0" quotePrefix="1" applyFont="1" applyBorder="1" applyAlignment="1">
      <alignment wrapText="1"/>
    </xf>
    <xf numFmtId="0" fontId="12" fillId="0" borderId="1" xfId="0" applyFont="1" applyBorder="1" applyAlignment="1">
      <alignment wrapText="1"/>
    </xf>
    <xf numFmtId="0" fontId="28" fillId="0" borderId="1" xfId="0" applyFont="1" applyBorder="1" applyAlignment="1">
      <alignment vertical="center" wrapText="1"/>
    </xf>
    <xf numFmtId="0" fontId="28" fillId="4" borderId="1" xfId="0" quotePrefix="1" applyFont="1" applyFill="1" applyBorder="1" applyAlignment="1">
      <alignment horizontal="left" vertical="center" wrapText="1"/>
    </xf>
    <xf numFmtId="0" fontId="28" fillId="0" borderId="1" xfId="0" quotePrefix="1" applyFont="1" applyBorder="1" applyAlignment="1">
      <alignment wrapText="1"/>
    </xf>
    <xf numFmtId="0" fontId="28" fillId="0" borderId="1" xfId="0" applyFont="1" applyBorder="1" applyAlignment="1">
      <alignment wrapText="1"/>
    </xf>
    <xf numFmtId="0" fontId="22" fillId="20" borderId="1" xfId="0" applyFont="1" applyFill="1" applyBorder="1" applyAlignment="1">
      <alignment horizontal="center" vertical="center" wrapText="1"/>
    </xf>
    <xf numFmtId="0" fontId="21" fillId="0" borderId="0" xfId="0" applyFont="1" applyAlignment="1">
      <alignment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5" fillId="35" borderId="1" xfId="0" applyFont="1" applyFill="1" applyBorder="1" applyAlignment="1">
      <alignment horizontal="left" vertical="center" wrapText="1"/>
    </xf>
    <xf numFmtId="0" fontId="20" fillId="20" borderId="39" xfId="0" applyFont="1" applyFill="1" applyBorder="1" applyAlignment="1">
      <alignment vertical="center"/>
    </xf>
    <xf numFmtId="0" fontId="12" fillId="18" borderId="40" xfId="0" applyFont="1" applyFill="1" applyBorder="1" applyAlignment="1">
      <alignment vertical="center" wrapText="1"/>
    </xf>
    <xf numFmtId="0" fontId="30" fillId="22" borderId="0" xfId="3" applyFont="1" applyFill="1"/>
    <xf numFmtId="0" fontId="31" fillId="22" borderId="0" xfId="3" applyFont="1" applyFill="1"/>
    <xf numFmtId="0" fontId="31" fillId="0" borderId="0" xfId="3" applyFont="1"/>
    <xf numFmtId="0" fontId="31" fillId="29" borderId="25" xfId="3" applyFont="1" applyFill="1" applyBorder="1" applyAlignment="1">
      <alignment horizontal="center" vertical="center"/>
    </xf>
    <xf numFmtId="0" fontId="31" fillId="29" borderId="5" xfId="3" applyFont="1" applyFill="1" applyBorder="1" applyAlignment="1">
      <alignment horizontal="center" vertical="center"/>
    </xf>
    <xf numFmtId="0" fontId="31" fillId="29" borderId="45" xfId="3" applyFont="1" applyFill="1" applyBorder="1" applyAlignment="1">
      <alignment horizontal="center" vertical="center"/>
    </xf>
    <xf numFmtId="9" fontId="16" fillId="0" borderId="14" xfId="4" applyFont="1" applyFill="1" applyBorder="1" applyAlignment="1">
      <alignment horizontal="center" vertical="center"/>
    </xf>
    <xf numFmtId="0" fontId="31" fillId="29" borderId="1" xfId="3" applyFont="1" applyFill="1" applyBorder="1" applyAlignment="1">
      <alignment horizontal="center" vertical="center"/>
    </xf>
    <xf numFmtId="9" fontId="16" fillId="0" borderId="1" xfId="4" applyFont="1" applyFill="1" applyBorder="1" applyAlignment="1">
      <alignment horizontal="center" vertical="center"/>
    </xf>
    <xf numFmtId="0" fontId="31" fillId="29" borderId="15" xfId="3" applyFont="1" applyFill="1" applyBorder="1" applyAlignment="1">
      <alignment horizontal="center" vertical="center"/>
    </xf>
    <xf numFmtId="0" fontId="31" fillId="0" borderId="15" xfId="3" applyFont="1" applyBorder="1" applyAlignment="1">
      <alignment horizontal="center" vertical="center"/>
    </xf>
    <xf numFmtId="9" fontId="16" fillId="0" borderId="15" xfId="4" applyFont="1" applyFill="1" applyBorder="1" applyAlignment="1">
      <alignment horizontal="center" vertical="center"/>
    </xf>
    <xf numFmtId="0" fontId="31" fillId="29" borderId="14" xfId="3" applyFont="1" applyFill="1" applyBorder="1" applyAlignment="1">
      <alignment horizontal="center" vertical="center"/>
    </xf>
    <xf numFmtId="0" fontId="31" fillId="29" borderId="16" xfId="3" applyFont="1" applyFill="1" applyBorder="1" applyAlignment="1">
      <alignment horizontal="center" vertical="center"/>
    </xf>
    <xf numFmtId="0" fontId="31" fillId="29" borderId="17" xfId="3" applyFont="1" applyFill="1" applyBorder="1" applyAlignment="1">
      <alignment horizontal="center" vertical="center"/>
    </xf>
    <xf numFmtId="9" fontId="16" fillId="0" borderId="17" xfId="4" applyFont="1" applyFill="1" applyBorder="1" applyAlignment="1">
      <alignment horizontal="center" vertical="center"/>
    </xf>
    <xf numFmtId="0" fontId="31" fillId="0" borderId="18" xfId="3" applyFont="1" applyBorder="1" applyAlignment="1">
      <alignment horizontal="center" vertical="center"/>
    </xf>
    <xf numFmtId="0" fontId="31" fillId="0" borderId="0" xfId="3" applyFont="1" applyAlignment="1">
      <alignment horizontal="left"/>
    </xf>
    <xf numFmtId="0" fontId="31" fillId="29" borderId="29" xfId="3" applyFont="1" applyFill="1" applyBorder="1" applyAlignment="1">
      <alignment horizontal="center" vertical="center"/>
    </xf>
    <xf numFmtId="0" fontId="31" fillId="0" borderId="29" xfId="3" applyFont="1" applyBorder="1" applyAlignment="1">
      <alignment horizontal="center" vertical="center"/>
    </xf>
    <xf numFmtId="9" fontId="16" fillId="0" borderId="29" xfId="4" applyFont="1" applyFill="1" applyBorder="1" applyAlignment="1">
      <alignment horizontal="center" vertical="center"/>
    </xf>
    <xf numFmtId="0" fontId="31" fillId="29" borderId="2" xfId="3" applyFont="1" applyFill="1" applyBorder="1" applyAlignment="1">
      <alignment horizontal="center" vertical="center"/>
    </xf>
    <xf numFmtId="9" fontId="16" fillId="0" borderId="22" xfId="4" applyFont="1" applyFill="1" applyBorder="1" applyAlignment="1">
      <alignment horizontal="center" vertical="center"/>
    </xf>
    <xf numFmtId="0" fontId="31" fillId="29" borderId="22" xfId="3" applyFont="1" applyFill="1" applyBorder="1" applyAlignment="1">
      <alignment horizontal="center" vertical="center"/>
    </xf>
    <xf numFmtId="0" fontId="31" fillId="29" borderId="3" xfId="3" applyFont="1" applyFill="1" applyBorder="1" applyAlignment="1">
      <alignment horizontal="center" vertical="center"/>
    </xf>
    <xf numFmtId="9" fontId="16" fillId="0" borderId="2" xfId="4" applyFont="1" applyFill="1" applyBorder="1" applyAlignment="1">
      <alignment horizontal="center" vertical="center"/>
    </xf>
    <xf numFmtId="0" fontId="20" fillId="2" borderId="5" xfId="0" applyFont="1" applyFill="1" applyBorder="1" applyAlignment="1">
      <alignment horizontal="center" vertical="center" wrapText="1"/>
    </xf>
    <xf numFmtId="0" fontId="20" fillId="21" borderId="5"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5" fillId="4" borderId="1" xfId="0" quotePrefix="1" applyFont="1" applyFill="1" applyBorder="1" applyAlignment="1">
      <alignment horizontal="left" vertical="center" wrapText="1"/>
    </xf>
    <xf numFmtId="0" fontId="15" fillId="4" borderId="9" xfId="0" quotePrefix="1" applyFont="1" applyFill="1" applyBorder="1" applyAlignment="1">
      <alignment horizontal="left" vertical="center" wrapText="1"/>
    </xf>
    <xf numFmtId="0" fontId="16" fillId="4" borderId="8" xfId="0" quotePrefix="1" applyFont="1" applyFill="1" applyBorder="1" applyAlignment="1">
      <alignment horizontal="left" vertical="center" wrapText="1"/>
    </xf>
    <xf numFmtId="0" fontId="16" fillId="4" borderId="8" xfId="0" applyFont="1" applyFill="1" applyBorder="1" applyAlignment="1">
      <alignment horizontal="left" vertical="center" wrapText="1"/>
    </xf>
    <xf numFmtId="0" fontId="21" fillId="4" borderId="8" xfId="0" applyFont="1" applyFill="1" applyBorder="1" applyAlignment="1">
      <alignment vertical="center" wrapText="1"/>
    </xf>
    <xf numFmtId="0" fontId="35" fillId="0" borderId="0" xfId="2" quotePrefix="1" applyFont="1" applyAlignment="1">
      <alignment wrapText="1"/>
    </xf>
    <xf numFmtId="0" fontId="15" fillId="0" borderId="46"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14" xfId="0" quotePrefix="1" applyFont="1" applyBorder="1" applyAlignment="1">
      <alignment vertical="center" wrapText="1"/>
    </xf>
    <xf numFmtId="0" fontId="28" fillId="0" borderId="15" xfId="0" quotePrefix="1" applyFont="1" applyBorder="1" applyAlignment="1">
      <alignment vertical="center" wrapText="1"/>
    </xf>
    <xf numFmtId="0" fontId="12" fillId="0" borderId="19" xfId="0" applyFont="1" applyBorder="1" applyAlignment="1">
      <alignment horizontal="center" vertical="center" wrapText="1"/>
    </xf>
    <xf numFmtId="0" fontId="28" fillId="0" borderId="42" xfId="0" applyFont="1" applyBorder="1" applyAlignment="1">
      <alignment vertical="center" wrapText="1"/>
    </xf>
    <xf numFmtId="0" fontId="12" fillId="0" borderId="43" xfId="0" applyFont="1" applyBorder="1" applyAlignment="1">
      <alignment vertical="center" wrapText="1"/>
    </xf>
    <xf numFmtId="0" fontId="12" fillId="0" borderId="25" xfId="0" applyFont="1" applyBorder="1" applyAlignment="1">
      <alignment vertical="center" wrapText="1"/>
    </xf>
    <xf numFmtId="0" fontId="28" fillId="0" borderId="28" xfId="0" applyFont="1" applyBorder="1" applyAlignment="1">
      <alignment vertical="center" wrapText="1"/>
    </xf>
    <xf numFmtId="0" fontId="12" fillId="0" borderId="2" xfId="0" applyFont="1" applyBorder="1" applyAlignment="1">
      <alignment vertical="center" wrapText="1"/>
    </xf>
    <xf numFmtId="0" fontId="28" fillId="0" borderId="15" xfId="0" applyFont="1" applyBorder="1" applyAlignment="1">
      <alignment vertical="center" wrapText="1"/>
    </xf>
    <xf numFmtId="0" fontId="12" fillId="0" borderId="14" xfId="0" applyFont="1" applyBorder="1" applyAlignment="1">
      <alignment vertical="center" wrapText="1"/>
    </xf>
    <xf numFmtId="0" fontId="16" fillId="0" borderId="1" xfId="0" applyFont="1" applyBorder="1" applyAlignment="1">
      <alignment horizontal="center" vertical="center" wrapText="1"/>
    </xf>
    <xf numFmtId="0" fontId="28" fillId="0" borderId="29" xfId="0" quotePrefix="1" applyFont="1" applyBorder="1" applyAlignment="1">
      <alignment vertical="center" wrapText="1"/>
    </xf>
    <xf numFmtId="0" fontId="12" fillId="0" borderId="2" xfId="0" quotePrefix="1" applyFont="1" applyBorder="1" applyAlignment="1">
      <alignment vertical="center" wrapText="1"/>
    </xf>
    <xf numFmtId="0" fontId="28" fillId="0" borderId="22" xfId="0" applyFont="1" applyBorder="1" applyAlignment="1">
      <alignment vertical="center" wrapText="1"/>
    </xf>
    <xf numFmtId="0" fontId="28" fillId="0" borderId="22" xfId="0" quotePrefix="1" applyFont="1" applyBorder="1" applyAlignment="1">
      <alignment vertical="center" wrapText="1"/>
    </xf>
    <xf numFmtId="0" fontId="28" fillId="0" borderId="29" xfId="0" applyFont="1" applyBorder="1" applyAlignment="1">
      <alignment vertical="center" wrapText="1"/>
    </xf>
    <xf numFmtId="0" fontId="28" fillId="0" borderId="14" xfId="0" applyFont="1" applyBorder="1" applyAlignment="1">
      <alignment vertical="center" wrapText="1"/>
    </xf>
    <xf numFmtId="0" fontId="28" fillId="0" borderId="2" xfId="0" applyFont="1" applyBorder="1" applyAlignment="1">
      <alignment vertical="center" wrapText="1"/>
    </xf>
    <xf numFmtId="0" fontId="28" fillId="0" borderId="14" xfId="0" quotePrefix="1" applyFont="1" applyBorder="1" applyAlignment="1">
      <alignment vertical="center" wrapText="1"/>
    </xf>
    <xf numFmtId="0" fontId="28" fillId="0" borderId="2" xfId="0" quotePrefix="1" applyFont="1" applyBorder="1" applyAlignment="1">
      <alignment vertical="center" wrapText="1"/>
    </xf>
    <xf numFmtId="0" fontId="16" fillId="0" borderId="17" xfId="0" applyFont="1" applyBorder="1" applyAlignment="1">
      <alignment horizontal="center" vertical="center" wrapText="1"/>
    </xf>
    <xf numFmtId="0" fontId="28" fillId="0" borderId="30" xfId="0" applyFont="1" applyBorder="1" applyAlignment="1">
      <alignment vertical="center" wrapText="1"/>
    </xf>
    <xf numFmtId="0" fontId="28" fillId="0" borderId="18" xfId="0" applyFont="1" applyBorder="1" applyAlignment="1">
      <alignment vertical="center" wrapText="1"/>
    </xf>
    <xf numFmtId="0" fontId="12" fillId="0" borderId="16" xfId="0" quotePrefix="1" applyFont="1" applyBorder="1" applyAlignment="1">
      <alignment vertical="center" wrapText="1"/>
    </xf>
    <xf numFmtId="0" fontId="28" fillId="0" borderId="18" xfId="0" quotePrefix="1" applyFont="1" applyBorder="1" applyAlignment="1">
      <alignment vertical="center" wrapText="1"/>
    </xf>
    <xf numFmtId="0" fontId="28" fillId="0" borderId="0" xfId="0" applyFont="1" applyAlignment="1">
      <alignment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6" xfId="0" applyFont="1" applyBorder="1" applyAlignment="1">
      <alignment horizontal="center" vertical="center" wrapText="1"/>
    </xf>
    <xf numFmtId="0" fontId="12" fillId="0" borderId="27" xfId="0" quotePrefix="1" applyFont="1" applyBorder="1" applyAlignment="1">
      <alignment vertical="center" wrapText="1"/>
    </xf>
    <xf numFmtId="0" fontId="16" fillId="0" borderId="35" xfId="0" applyFont="1" applyBorder="1" applyAlignment="1">
      <alignment horizontal="center" vertical="center" wrapText="1"/>
    </xf>
    <xf numFmtId="0" fontId="28" fillId="0" borderId="16" xfId="0" applyFont="1" applyBorder="1" applyAlignment="1">
      <alignment vertical="center" wrapText="1"/>
    </xf>
    <xf numFmtId="0" fontId="36" fillId="0" borderId="0" xfId="0" applyFont="1"/>
    <xf numFmtId="0" fontId="26" fillId="0" borderId="1" xfId="0" applyFont="1" applyBorder="1" applyAlignment="1">
      <alignment horizontal="center" vertical="center"/>
    </xf>
    <xf numFmtId="0" fontId="20" fillId="20" borderId="37" xfId="0" applyFont="1" applyFill="1" applyBorder="1" applyAlignment="1">
      <alignment vertical="center"/>
    </xf>
    <xf numFmtId="0" fontId="12" fillId="18" borderId="14" xfId="0" applyFont="1" applyFill="1" applyBorder="1" applyAlignment="1">
      <alignment vertical="center" wrapText="1"/>
    </xf>
    <xf numFmtId="0" fontId="12" fillId="34" borderId="15" xfId="0" applyFont="1" applyFill="1" applyBorder="1" applyAlignment="1">
      <alignment vertical="center" wrapText="1"/>
    </xf>
    <xf numFmtId="0" fontId="21" fillId="0" borderId="40" xfId="0" applyFont="1" applyBorder="1"/>
    <xf numFmtId="0" fontId="21" fillId="0" borderId="41" xfId="0" applyFont="1" applyBorder="1"/>
    <xf numFmtId="0" fontId="30" fillId="0" borderId="39" xfId="3" applyFont="1" applyBorder="1" applyAlignment="1">
      <alignment vertical="center" wrapText="1"/>
    </xf>
    <xf numFmtId="0" fontId="30" fillId="0" borderId="40" xfId="3" applyFont="1" applyBorder="1" applyAlignment="1">
      <alignment vertical="center" wrapText="1"/>
    </xf>
    <xf numFmtId="0" fontId="15" fillId="0" borderId="40" xfId="0" applyFont="1" applyBorder="1" applyAlignment="1">
      <alignment vertical="center" wrapText="1"/>
    </xf>
    <xf numFmtId="0" fontId="15" fillId="0" borderId="41" xfId="0" applyFont="1" applyBorder="1" applyAlignment="1">
      <alignment vertical="center" wrapText="1"/>
    </xf>
    <xf numFmtId="0" fontId="20" fillId="36" borderId="43" xfId="3" applyFont="1" applyFill="1" applyBorder="1" applyAlignment="1">
      <alignment horizontal="center" vertical="center" wrapText="1"/>
    </xf>
    <xf numFmtId="0" fontId="20" fillId="36" borderId="42" xfId="3" applyFont="1" applyFill="1" applyBorder="1" applyAlignment="1">
      <alignment horizontal="center" vertical="center" wrapText="1"/>
    </xf>
    <xf numFmtId="0" fontId="20" fillId="13" borderId="43" xfId="3" applyFont="1" applyFill="1" applyBorder="1" applyAlignment="1">
      <alignment horizontal="center" vertical="center" wrapText="1"/>
    </xf>
    <xf numFmtId="0" fontId="20" fillId="13" borderId="42" xfId="3" applyFont="1" applyFill="1" applyBorder="1" applyAlignment="1">
      <alignment horizontal="center" vertical="center" wrapText="1"/>
    </xf>
    <xf numFmtId="0" fontId="39" fillId="13" borderId="46" xfId="3" applyFont="1" applyFill="1" applyBorder="1" applyAlignment="1">
      <alignment horizontal="center" vertical="center" wrapText="1"/>
    </xf>
    <xf numFmtId="0" fontId="39" fillId="13" borderId="48" xfId="3" applyFont="1" applyFill="1" applyBorder="1" applyAlignment="1">
      <alignment horizontal="center" vertical="center" wrapText="1"/>
    </xf>
    <xf numFmtId="0" fontId="32" fillId="40" borderId="37" xfId="0" applyFont="1" applyFill="1" applyBorder="1" applyAlignment="1">
      <alignment horizontal="center" vertical="center"/>
    </xf>
    <xf numFmtId="0" fontId="20" fillId="28" borderId="39" xfId="3" applyFont="1" applyFill="1" applyBorder="1" applyAlignment="1">
      <alignment horizontal="center" vertical="center" wrapText="1"/>
    </xf>
    <xf numFmtId="0" fontId="39" fillId="28" borderId="38" xfId="3" applyFont="1" applyFill="1" applyBorder="1" applyAlignment="1">
      <alignment horizontal="center" vertical="center" wrapText="1"/>
    </xf>
    <xf numFmtId="0" fontId="20" fillId="38" borderId="43" xfId="3" applyFont="1" applyFill="1" applyBorder="1" applyAlignment="1">
      <alignment horizontal="center" vertical="center" wrapText="1"/>
    </xf>
    <xf numFmtId="0" fontId="20" fillId="38" borderId="42" xfId="3" applyFont="1" applyFill="1" applyBorder="1" applyAlignment="1">
      <alignment horizontal="center" vertical="center" wrapText="1"/>
    </xf>
    <xf numFmtId="0" fontId="39" fillId="38" borderId="46" xfId="3" applyFont="1" applyFill="1" applyBorder="1" applyAlignment="1">
      <alignment horizontal="center" vertical="center" wrapText="1"/>
    </xf>
    <xf numFmtId="0" fontId="39" fillId="38" borderId="48" xfId="3" applyFont="1" applyFill="1" applyBorder="1" applyAlignment="1">
      <alignment horizontal="center" vertical="center" wrapText="1"/>
    </xf>
    <xf numFmtId="0" fontId="32" fillId="32" borderId="19" xfId="3" applyFont="1" applyFill="1" applyBorder="1" applyAlignment="1">
      <alignment horizontal="center" vertical="center" wrapText="1"/>
    </xf>
    <xf numFmtId="0" fontId="32" fillId="32" borderId="20" xfId="3" applyFont="1" applyFill="1" applyBorder="1" applyAlignment="1">
      <alignment horizontal="center" vertical="center" wrapText="1"/>
    </xf>
    <xf numFmtId="0" fontId="37" fillId="22" borderId="0" xfId="3" applyFont="1" applyFill="1"/>
    <xf numFmtId="0" fontId="40" fillId="41" borderId="42" xfId="3" applyFont="1" applyFill="1" applyBorder="1" applyAlignment="1">
      <alignment horizontal="left"/>
    </xf>
    <xf numFmtId="0" fontId="40" fillId="41" borderId="18" xfId="3" applyFont="1" applyFill="1" applyBorder="1" applyAlignment="1">
      <alignment horizontal="left"/>
    </xf>
    <xf numFmtId="0" fontId="40" fillId="41" borderId="15" xfId="3" applyFont="1" applyFill="1" applyBorder="1" applyAlignment="1">
      <alignment horizontal="left"/>
    </xf>
    <xf numFmtId="0" fontId="40" fillId="42" borderId="42" xfId="3" applyFont="1" applyFill="1" applyBorder="1" applyAlignment="1">
      <alignment horizontal="left"/>
    </xf>
    <xf numFmtId="0" fontId="40" fillId="42" borderId="18" xfId="3" applyFont="1" applyFill="1" applyBorder="1" applyAlignment="1">
      <alignment horizontal="left"/>
    </xf>
    <xf numFmtId="0" fontId="40" fillId="42" borderId="15" xfId="3" applyFont="1" applyFill="1" applyBorder="1" applyAlignment="1">
      <alignment horizontal="left"/>
    </xf>
    <xf numFmtId="0" fontId="40" fillId="6" borderId="42" xfId="3" applyFont="1" applyFill="1" applyBorder="1" applyAlignment="1">
      <alignment horizontal="left"/>
    </xf>
    <xf numFmtId="0" fontId="40" fillId="6" borderId="15" xfId="3" applyFont="1" applyFill="1" applyBorder="1" applyAlignment="1">
      <alignment horizontal="left" wrapText="1"/>
    </xf>
    <xf numFmtId="0" fontId="40" fillId="6" borderId="15" xfId="3" applyFont="1" applyFill="1" applyBorder="1" applyAlignment="1">
      <alignment horizontal="left"/>
    </xf>
    <xf numFmtId="0" fontId="40" fillId="6" borderId="15" xfId="0" applyFont="1" applyFill="1" applyBorder="1" applyAlignment="1">
      <alignment horizontal="left"/>
    </xf>
    <xf numFmtId="0" fontId="40" fillId="6" borderId="15" xfId="0" applyFont="1" applyFill="1" applyBorder="1" applyAlignment="1">
      <alignment horizontal="left" wrapText="1"/>
    </xf>
    <xf numFmtId="0" fontId="40" fillId="6" borderId="18" xfId="0" applyFont="1" applyFill="1" applyBorder="1" applyAlignment="1">
      <alignment horizontal="left" wrapText="1"/>
    </xf>
    <xf numFmtId="0" fontId="40" fillId="23" borderId="42" xfId="0" applyFont="1" applyFill="1" applyBorder="1" applyAlignment="1">
      <alignment horizontal="left"/>
    </xf>
    <xf numFmtId="0" fontId="40" fillId="23" borderId="15" xfId="0" applyFont="1" applyFill="1" applyBorder="1" applyAlignment="1">
      <alignment horizontal="left"/>
    </xf>
    <xf numFmtId="0" fontId="40" fillId="23" borderId="18" xfId="3" applyFont="1" applyFill="1" applyBorder="1" applyAlignment="1">
      <alignment horizontal="left"/>
    </xf>
    <xf numFmtId="0" fontId="21" fillId="0" borderId="62" xfId="0" applyFont="1" applyBorder="1"/>
    <xf numFmtId="0" fontId="26" fillId="0" borderId="61" xfId="0" applyFont="1" applyBorder="1" applyAlignment="1">
      <alignment horizontal="center" vertical="center"/>
    </xf>
    <xf numFmtId="0" fontId="21" fillId="35" borderId="55" xfId="0" applyFont="1" applyFill="1" applyBorder="1" applyAlignment="1">
      <alignment vertical="center" wrapText="1"/>
    </xf>
    <xf numFmtId="0" fontId="21" fillId="35" borderId="52" xfId="0" applyFont="1" applyFill="1" applyBorder="1" applyAlignment="1">
      <alignment vertical="center" wrapText="1"/>
    </xf>
    <xf numFmtId="0" fontId="21" fillId="35" borderId="3" xfId="0" applyFont="1" applyFill="1" applyBorder="1" applyAlignment="1">
      <alignment vertical="center" wrapText="1"/>
    </xf>
    <xf numFmtId="0" fontId="21" fillId="35" borderId="56" xfId="0" applyFont="1" applyFill="1" applyBorder="1" applyAlignment="1">
      <alignment vertical="center" wrapText="1"/>
    </xf>
    <xf numFmtId="0" fontId="16" fillId="0" borderId="25" xfId="0" applyFont="1" applyBorder="1" applyAlignment="1">
      <alignment horizontal="center" vertical="center" wrapText="1"/>
    </xf>
    <xf numFmtId="0" fontId="16" fillId="0" borderId="4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28" fillId="0" borderId="40" xfId="0" quotePrefix="1" applyFont="1" applyBorder="1" applyAlignment="1">
      <alignment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2" fillId="0" borderId="16" xfId="0" applyFont="1" applyBorder="1" applyAlignment="1">
      <alignment vertical="center" wrapText="1"/>
    </xf>
    <xf numFmtId="0" fontId="28" fillId="0" borderId="27" xfId="0" applyFont="1" applyBorder="1" applyAlignment="1">
      <alignment vertical="center" wrapText="1"/>
    </xf>
    <xf numFmtId="0" fontId="0" fillId="0" borderId="0" xfId="0" applyAlignment="1">
      <alignment vertical="center"/>
    </xf>
    <xf numFmtId="0" fontId="43" fillId="0" borderId="0" xfId="0" applyFont="1" applyAlignment="1">
      <alignment vertical="center"/>
    </xf>
    <xf numFmtId="0" fontId="0" fillId="43" borderId="0" xfId="0" applyFill="1" applyAlignment="1">
      <alignment vertical="center"/>
    </xf>
    <xf numFmtId="0" fontId="45" fillId="43" borderId="0" xfId="0" applyFont="1" applyFill="1" applyAlignment="1">
      <alignment vertical="center"/>
    </xf>
    <xf numFmtId="0" fontId="0" fillId="0" borderId="0" xfId="0" applyAlignment="1">
      <alignment horizontal="right" vertical="center"/>
    </xf>
    <xf numFmtId="0" fontId="0" fillId="45" borderId="63" xfId="0" applyFill="1" applyBorder="1" applyAlignment="1">
      <alignment vertical="center"/>
    </xf>
    <xf numFmtId="0" fontId="0" fillId="45" borderId="66" xfId="0" applyFill="1" applyBorder="1" applyAlignment="1">
      <alignment vertical="center"/>
    </xf>
    <xf numFmtId="0" fontId="0" fillId="45" borderId="67" xfId="0" applyFill="1" applyBorder="1" applyAlignment="1">
      <alignment vertical="center"/>
    </xf>
    <xf numFmtId="0" fontId="0" fillId="45" borderId="68" xfId="0" applyFill="1" applyBorder="1" applyAlignment="1">
      <alignment vertical="center"/>
    </xf>
    <xf numFmtId="0" fontId="0" fillId="45" borderId="64" xfId="0" applyFill="1" applyBorder="1" applyAlignment="1">
      <alignment vertical="center"/>
    </xf>
    <xf numFmtId="0" fontId="0" fillId="45" borderId="65" xfId="0" applyFill="1" applyBorder="1" applyAlignment="1">
      <alignment vertical="center"/>
    </xf>
    <xf numFmtId="0" fontId="0" fillId="45" borderId="69" xfId="0" applyFill="1" applyBorder="1" applyAlignment="1">
      <alignment vertical="center"/>
    </xf>
    <xf numFmtId="0" fontId="0" fillId="45" borderId="70" xfId="0" applyFill="1" applyBorder="1" applyAlignment="1">
      <alignment vertical="center"/>
    </xf>
    <xf numFmtId="0" fontId="0" fillId="0" borderId="69" xfId="0" applyBorder="1" applyAlignment="1">
      <alignment vertical="center"/>
    </xf>
    <xf numFmtId="0" fontId="0" fillId="45" borderId="71" xfId="0" applyFill="1" applyBorder="1" applyAlignment="1">
      <alignment vertical="center"/>
    </xf>
    <xf numFmtId="0" fontId="0" fillId="45" borderId="72" xfId="0" applyFill="1" applyBorder="1" applyAlignment="1">
      <alignment vertical="center"/>
    </xf>
    <xf numFmtId="0" fontId="0" fillId="45" borderId="73" xfId="0" applyFill="1" applyBorder="1" applyAlignment="1">
      <alignment vertical="center"/>
    </xf>
    <xf numFmtId="0" fontId="0" fillId="45" borderId="0" xfId="0" applyFill="1" applyAlignment="1">
      <alignment vertical="center"/>
    </xf>
    <xf numFmtId="0" fontId="43" fillId="44" borderId="39" xfId="0" applyFont="1" applyFill="1" applyBorder="1" applyAlignment="1">
      <alignment horizontal="right" vertical="center"/>
    </xf>
    <xf numFmtId="0" fontId="43" fillId="44" borderId="40" xfId="0" applyFont="1" applyFill="1" applyBorder="1" applyAlignment="1">
      <alignment horizontal="right" vertical="center"/>
    </xf>
    <xf numFmtId="0" fontId="0" fillId="44" borderId="40" xfId="0" applyFill="1" applyBorder="1" applyAlignment="1">
      <alignment horizontal="right" vertical="center" wrapText="1"/>
    </xf>
    <xf numFmtId="0" fontId="0" fillId="44" borderId="40" xfId="0" applyFill="1" applyBorder="1" applyAlignment="1">
      <alignment horizontal="right" vertical="center"/>
    </xf>
    <xf numFmtId="0" fontId="43" fillId="44" borderId="41" xfId="0" applyFont="1" applyFill="1" applyBorder="1" applyAlignment="1">
      <alignment horizontal="right" vertical="center"/>
    </xf>
    <xf numFmtId="0" fontId="0" fillId="44" borderId="39" xfId="0" applyFill="1" applyBorder="1" applyAlignment="1">
      <alignment horizontal="right" vertical="center"/>
    </xf>
    <xf numFmtId="0" fontId="0" fillId="44" borderId="41" xfId="0" applyFill="1" applyBorder="1" applyAlignment="1">
      <alignment horizontal="right" vertical="center"/>
    </xf>
    <xf numFmtId="0" fontId="44" fillId="20" borderId="74" xfId="0" applyFont="1" applyFill="1" applyBorder="1" applyAlignment="1">
      <alignment horizontal="center" vertical="center"/>
    </xf>
    <xf numFmtId="0" fontId="44" fillId="20" borderId="24" xfId="0" applyFont="1" applyFill="1" applyBorder="1" applyAlignment="1">
      <alignment horizontal="center" vertical="center"/>
    </xf>
    <xf numFmtId="0" fontId="46" fillId="0" borderId="0" xfId="6"/>
    <xf numFmtId="0" fontId="47" fillId="0" borderId="0" xfId="6" applyFont="1"/>
    <xf numFmtId="0" fontId="48" fillId="0" borderId="0" xfId="0" applyFont="1"/>
    <xf numFmtId="0" fontId="20" fillId="46" borderId="1" xfId="0" applyFont="1" applyFill="1" applyBorder="1" applyAlignment="1">
      <alignment horizontal="center" vertical="center" wrapText="1"/>
    </xf>
    <xf numFmtId="0" fontId="20" fillId="47" borderId="1" xfId="0" applyFont="1" applyFill="1" applyBorder="1" applyAlignment="1">
      <alignment horizontal="center" vertical="center" wrapText="1"/>
    </xf>
    <xf numFmtId="0" fontId="20" fillId="48" borderId="1" xfId="0" applyFont="1" applyFill="1" applyBorder="1" applyAlignment="1">
      <alignment horizontal="center" vertical="center" wrapText="1"/>
    </xf>
    <xf numFmtId="0" fontId="20" fillId="49" borderId="1" xfId="0" applyFont="1" applyFill="1" applyBorder="1" applyAlignment="1">
      <alignment horizontal="center" vertical="center" wrapText="1"/>
    </xf>
    <xf numFmtId="0" fontId="20" fillId="50" borderId="1" xfId="0" applyFont="1" applyFill="1" applyBorder="1" applyAlignment="1">
      <alignment horizontal="center" vertical="center" wrapText="1"/>
    </xf>
    <xf numFmtId="0" fontId="12" fillId="34" borderId="58" xfId="0" applyFont="1" applyFill="1" applyBorder="1" applyAlignment="1">
      <alignment vertical="center" wrapText="1"/>
    </xf>
    <xf numFmtId="0" fontId="3" fillId="18" borderId="39" xfId="0" applyFont="1" applyFill="1" applyBorder="1" applyAlignment="1">
      <alignment horizontal="center" vertical="center" wrapText="1"/>
    </xf>
    <xf numFmtId="0" fontId="3" fillId="18" borderId="40" xfId="0" applyFont="1" applyFill="1" applyBorder="1" applyAlignment="1">
      <alignment horizontal="center" vertical="center" wrapText="1"/>
    </xf>
    <xf numFmtId="0" fontId="3" fillId="18" borderId="41" xfId="0" applyFont="1" applyFill="1" applyBorder="1" applyAlignment="1">
      <alignment horizontal="center" vertical="center" wrapText="1"/>
    </xf>
    <xf numFmtId="0" fontId="26" fillId="0" borderId="10" xfId="0" applyFont="1" applyBorder="1" applyAlignment="1">
      <alignment horizontal="left" vertical="center"/>
    </xf>
    <xf numFmtId="0" fontId="15" fillId="0" borderId="10" xfId="0" applyFont="1" applyBorder="1" applyAlignment="1">
      <alignment horizontal="left" vertical="center"/>
    </xf>
    <xf numFmtId="0" fontId="32" fillId="39" borderId="23" xfId="0" applyFont="1" applyFill="1" applyBorder="1" applyAlignment="1">
      <alignment horizontal="center" vertical="center"/>
    </xf>
    <xf numFmtId="0" fontId="32" fillId="39" borderId="24" xfId="0" applyFont="1" applyFill="1" applyBorder="1" applyAlignment="1">
      <alignment horizontal="center" vertical="center"/>
    </xf>
    <xf numFmtId="0" fontId="32" fillId="27" borderId="23" xfId="0" applyFont="1" applyFill="1" applyBorder="1" applyAlignment="1">
      <alignment horizontal="center" vertical="center"/>
    </xf>
    <xf numFmtId="0" fontId="32" fillId="27" borderId="24" xfId="0" applyFont="1" applyFill="1" applyBorder="1" applyAlignment="1">
      <alignment horizontal="center" vertical="center"/>
    </xf>
    <xf numFmtId="0" fontId="32" fillId="37" borderId="23" xfId="0" applyFont="1" applyFill="1" applyBorder="1" applyAlignment="1">
      <alignment horizontal="center" vertical="center"/>
    </xf>
    <xf numFmtId="0" fontId="32" fillId="37" borderId="24" xfId="0" applyFont="1" applyFill="1" applyBorder="1" applyAlignment="1">
      <alignment horizontal="center" vertical="center"/>
    </xf>
    <xf numFmtId="0" fontId="21" fillId="0" borderId="9" xfId="0" applyFont="1" applyBorder="1" applyAlignment="1">
      <alignment horizontal="center" vertical="center"/>
    </xf>
    <xf numFmtId="0" fontId="21" fillId="0" borderId="49" xfId="0" applyFont="1" applyBorder="1" applyAlignment="1">
      <alignment horizontal="center" vertical="center"/>
    </xf>
    <xf numFmtId="0" fontId="21" fillId="0" borderId="7" xfId="0" applyFont="1" applyBorder="1" applyAlignment="1">
      <alignment horizontal="center" vertical="center"/>
    </xf>
    <xf numFmtId="0" fontId="21" fillId="0" borderId="50" xfId="0" applyFont="1" applyBorder="1" applyAlignment="1">
      <alignment horizontal="center" vertical="center"/>
    </xf>
    <xf numFmtId="0" fontId="21" fillId="0" borderId="0" xfId="0" applyFont="1" applyAlignment="1">
      <alignment horizontal="center" vertical="center"/>
    </xf>
    <xf numFmtId="0" fontId="21" fillId="0" borderId="32" xfId="0" applyFont="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41" fillId="39" borderId="43" xfId="3" applyFont="1" applyFill="1" applyBorder="1" applyAlignment="1">
      <alignment horizontal="center" vertical="center" wrapText="1"/>
    </xf>
    <xf numFmtId="0" fontId="41" fillId="39" borderId="14" xfId="3" applyFont="1" applyFill="1" applyBorder="1" applyAlignment="1">
      <alignment horizontal="center" vertical="center" wrapText="1"/>
    </xf>
    <xf numFmtId="0" fontId="41" fillId="39" borderId="16" xfId="3" applyFont="1" applyFill="1" applyBorder="1" applyAlignment="1">
      <alignment horizontal="center" vertical="center" wrapText="1"/>
    </xf>
    <xf numFmtId="0" fontId="41" fillId="32" borderId="43" xfId="3" applyFont="1" applyFill="1" applyBorder="1" applyAlignment="1">
      <alignment horizontal="center" vertical="center" wrapText="1"/>
    </xf>
    <xf numFmtId="0" fontId="38" fillId="32" borderId="14" xfId="3" applyFont="1" applyFill="1" applyBorder="1" applyAlignment="1">
      <alignment horizontal="center" vertical="center" wrapText="1"/>
    </xf>
    <xf numFmtId="0" fontId="38" fillId="32" borderId="16" xfId="3" applyFont="1" applyFill="1" applyBorder="1" applyAlignment="1">
      <alignment horizontal="center" vertical="center" wrapText="1"/>
    </xf>
    <xf numFmtId="0" fontId="39" fillId="36" borderId="58" xfId="3" applyFont="1" applyFill="1" applyBorder="1" applyAlignment="1">
      <alignment horizontal="center" vertical="center" wrapText="1"/>
    </xf>
    <xf numFmtId="0" fontId="39" fillId="36" borderId="30" xfId="3" applyFont="1" applyFill="1" applyBorder="1" applyAlignment="1">
      <alignment horizontal="center" vertical="center" wrapText="1"/>
    </xf>
    <xf numFmtId="0" fontId="22" fillId="20" borderId="51" xfId="0" applyFont="1" applyFill="1" applyBorder="1" applyAlignment="1">
      <alignment horizontal="center" vertical="center" wrapText="1"/>
    </xf>
    <xf numFmtId="0" fontId="22" fillId="20" borderId="59" xfId="0" applyFont="1" applyFill="1" applyBorder="1" applyAlignment="1">
      <alignment horizontal="center" vertical="center" wrapText="1"/>
    </xf>
    <xf numFmtId="0" fontId="22" fillId="20" borderId="60" xfId="0" applyFont="1" applyFill="1" applyBorder="1" applyAlignment="1">
      <alignment horizontal="center" vertical="center" wrapText="1"/>
    </xf>
    <xf numFmtId="0" fontId="41" fillId="27" borderId="43" xfId="3" applyFont="1" applyFill="1" applyBorder="1" applyAlignment="1">
      <alignment horizontal="center" vertical="center" wrapText="1"/>
    </xf>
    <xf numFmtId="0" fontId="41" fillId="27" borderId="14" xfId="3" applyFont="1" applyFill="1" applyBorder="1" applyAlignment="1">
      <alignment horizontal="center" vertical="center" wrapText="1"/>
    </xf>
    <xf numFmtId="0" fontId="41" fillId="27" borderId="16" xfId="3" applyFont="1" applyFill="1" applyBorder="1" applyAlignment="1">
      <alignment horizontal="center" vertical="center" wrapText="1"/>
    </xf>
    <xf numFmtId="0" fontId="41" fillId="37" borderId="43" xfId="3" applyFont="1" applyFill="1" applyBorder="1" applyAlignment="1">
      <alignment horizontal="center" vertical="center" wrapText="1"/>
    </xf>
    <xf numFmtId="0" fontId="41" fillId="37" borderId="14" xfId="3" applyFont="1" applyFill="1" applyBorder="1" applyAlignment="1">
      <alignment horizontal="center" vertical="center" wrapText="1"/>
    </xf>
    <xf numFmtId="0" fontId="41" fillId="37" borderId="16" xfId="3" applyFont="1" applyFill="1" applyBorder="1" applyAlignment="1">
      <alignment horizontal="center" vertical="center" wrapText="1"/>
    </xf>
    <xf numFmtId="0" fontId="33" fillId="0" borderId="16" xfId="3" applyFont="1" applyBorder="1" applyAlignment="1">
      <alignment horizontal="left" vertical="center" wrapText="1"/>
    </xf>
    <xf numFmtId="0" fontId="33" fillId="0" borderId="17" xfId="3" applyFont="1" applyBorder="1" applyAlignment="1">
      <alignment horizontal="left" vertical="center" wrapText="1"/>
    </xf>
    <xf numFmtId="0" fontId="33" fillId="0" borderId="18" xfId="3" applyFont="1" applyBorder="1" applyAlignment="1">
      <alignment horizontal="left" vertical="center" wrapText="1"/>
    </xf>
    <xf numFmtId="0" fontId="33" fillId="0" borderId="14" xfId="3" applyFont="1" applyBorder="1" applyAlignment="1">
      <alignment horizontal="left" vertical="center" wrapText="1"/>
    </xf>
    <xf numFmtId="0" fontId="33" fillId="0" borderId="1" xfId="3" applyFont="1" applyBorder="1" applyAlignment="1">
      <alignment horizontal="left" vertical="center" wrapText="1"/>
    </xf>
    <xf numFmtId="0" fontId="33" fillId="0" borderId="15" xfId="3" applyFont="1" applyBorder="1" applyAlignment="1">
      <alignment horizontal="left" vertical="center" wrapText="1"/>
    </xf>
    <xf numFmtId="0" fontId="33" fillId="0" borderId="43" xfId="3" applyFont="1" applyBorder="1" applyAlignment="1">
      <alignment horizontal="left" vertical="center" wrapText="1"/>
    </xf>
    <xf numFmtId="0" fontId="33" fillId="0" borderId="35" xfId="3" applyFont="1" applyBorder="1" applyAlignment="1">
      <alignment horizontal="left" vertical="center" wrapText="1"/>
    </xf>
    <xf numFmtId="0" fontId="33" fillId="0" borderId="42" xfId="3" applyFont="1" applyBorder="1" applyAlignment="1">
      <alignment horizontal="left" vertical="center" wrapText="1"/>
    </xf>
    <xf numFmtId="0" fontId="32" fillId="36" borderId="35" xfId="3" applyFont="1" applyFill="1" applyBorder="1" applyAlignment="1">
      <alignment horizontal="left" vertical="center" wrapText="1"/>
    </xf>
    <xf numFmtId="0" fontId="32" fillId="36" borderId="1" xfId="3" applyFont="1" applyFill="1" applyBorder="1" applyAlignment="1">
      <alignment horizontal="left" vertical="center" wrapText="1"/>
    </xf>
    <xf numFmtId="0" fontId="32" fillId="36" borderId="17" xfId="3" applyFont="1" applyFill="1" applyBorder="1" applyAlignment="1">
      <alignment horizontal="left" vertical="center" wrapText="1"/>
    </xf>
    <xf numFmtId="0" fontId="32" fillId="13" borderId="35" xfId="3" applyFont="1" applyFill="1" applyBorder="1" applyAlignment="1">
      <alignment horizontal="left" vertical="center" wrapText="1"/>
    </xf>
    <xf numFmtId="0" fontId="32" fillId="13" borderId="1" xfId="3" applyFont="1" applyFill="1" applyBorder="1" applyAlignment="1">
      <alignment horizontal="left" vertical="center" wrapText="1"/>
    </xf>
    <xf numFmtId="0" fontId="32" fillId="13" borderId="17" xfId="3" applyFont="1" applyFill="1" applyBorder="1" applyAlignment="1">
      <alignment horizontal="left" vertical="center" wrapText="1"/>
    </xf>
    <xf numFmtId="0" fontId="42" fillId="32" borderId="20" xfId="3" applyFont="1" applyFill="1" applyBorder="1" applyAlignment="1">
      <alignment horizontal="center" vertical="center"/>
    </xf>
    <xf numFmtId="0" fontId="42" fillId="32" borderId="21" xfId="3" applyFont="1" applyFill="1" applyBorder="1" applyAlignment="1">
      <alignment horizontal="center" vertical="center"/>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18" xfId="0" applyFont="1" applyBorder="1" applyAlignment="1">
      <alignment horizontal="left" vertical="center" wrapText="1"/>
    </xf>
    <xf numFmtId="0" fontId="34" fillId="0" borderId="14" xfId="0" applyFont="1" applyBorder="1" applyAlignment="1">
      <alignment horizontal="left" vertical="center" wrapText="1"/>
    </xf>
    <xf numFmtId="0" fontId="34" fillId="0" borderId="1" xfId="0" applyFont="1" applyBorder="1" applyAlignment="1">
      <alignment horizontal="left" vertical="center" wrapText="1"/>
    </xf>
    <xf numFmtId="0" fontId="34" fillId="0" borderId="15" xfId="0" applyFont="1" applyBorder="1" applyAlignment="1">
      <alignment horizontal="left" vertical="center" wrapText="1"/>
    </xf>
    <xf numFmtId="0" fontId="34" fillId="0" borderId="25" xfId="0" applyFont="1" applyBorder="1" applyAlignment="1">
      <alignment horizontal="left" vertical="center" wrapText="1"/>
    </xf>
    <xf numFmtId="0" fontId="34" fillId="0" borderId="5" xfId="0" applyFont="1" applyBorder="1" applyAlignment="1">
      <alignment horizontal="left" vertical="center" wrapText="1"/>
    </xf>
    <xf numFmtId="0" fontId="34" fillId="0" borderId="45" xfId="0" applyFont="1" applyBorder="1" applyAlignment="1">
      <alignment horizontal="left" vertical="center" wrapText="1"/>
    </xf>
    <xf numFmtId="0" fontId="32" fillId="38" borderId="35" xfId="3" applyFont="1" applyFill="1" applyBorder="1" applyAlignment="1">
      <alignment horizontal="left" vertical="center" wrapText="1"/>
    </xf>
    <xf numFmtId="0" fontId="32" fillId="38" borderId="1" xfId="3" applyFont="1" applyFill="1" applyBorder="1" applyAlignment="1">
      <alignment horizontal="left" vertical="center" wrapText="1"/>
    </xf>
    <xf numFmtId="0" fontId="32" fillId="38" borderId="17" xfId="3" applyFont="1" applyFill="1" applyBorder="1" applyAlignment="1">
      <alignment horizontal="left" vertical="center" wrapText="1"/>
    </xf>
    <xf numFmtId="0" fontId="32" fillId="28" borderId="35" xfId="3" applyFont="1" applyFill="1" applyBorder="1" applyAlignment="1">
      <alignment horizontal="left" vertical="center" wrapText="1"/>
    </xf>
    <xf numFmtId="0" fontId="32" fillId="28" borderId="1" xfId="3" applyFont="1" applyFill="1" applyBorder="1" applyAlignment="1">
      <alignment horizontal="left" vertical="center" wrapText="1"/>
    </xf>
    <xf numFmtId="0" fontId="32" fillId="28" borderId="17" xfId="3" applyFont="1" applyFill="1" applyBorder="1" applyAlignment="1">
      <alignment horizontal="left" vertical="center" wrapText="1"/>
    </xf>
    <xf numFmtId="0" fontId="20" fillId="20" borderId="57" xfId="0" applyFont="1" applyFill="1" applyBorder="1" applyAlignment="1">
      <alignment horizontal="center" vertical="center"/>
    </xf>
    <xf numFmtId="0" fontId="20" fillId="20" borderId="48" xfId="0" applyFont="1" applyFill="1" applyBorder="1" applyAlignment="1">
      <alignment horizontal="center" vertical="center"/>
    </xf>
    <xf numFmtId="0" fontId="20" fillId="26" borderId="53" xfId="0" applyFont="1" applyFill="1" applyBorder="1" applyAlignment="1">
      <alignment horizontal="center" vertical="center" wrapText="1"/>
    </xf>
    <xf numFmtId="0" fontId="20" fillId="26" borderId="36" xfId="0" applyFont="1" applyFill="1" applyBorder="1" applyAlignment="1">
      <alignment horizontal="center" vertical="center" wrapText="1"/>
    </xf>
    <xf numFmtId="0" fontId="20" fillId="24" borderId="23" xfId="0" applyFont="1" applyFill="1" applyBorder="1" applyAlignment="1">
      <alignment horizontal="center" vertical="center" wrapText="1"/>
    </xf>
    <xf numFmtId="0" fontId="20" fillId="24" borderId="24"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31" xfId="0" applyFont="1" applyBorder="1" applyAlignment="1">
      <alignment horizontal="center" vertical="center" wrapText="1"/>
    </xf>
    <xf numFmtId="0" fontId="20" fillId="31" borderId="19" xfId="0" applyFont="1" applyFill="1" applyBorder="1" applyAlignment="1">
      <alignment horizontal="center" vertical="center" wrapText="1"/>
    </xf>
    <xf numFmtId="0" fontId="20" fillId="31" borderId="46"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3" borderId="47" xfId="0" applyFont="1" applyFill="1" applyBorder="1" applyAlignment="1">
      <alignment horizontal="center" vertical="center" wrapText="1"/>
    </xf>
    <xf numFmtId="0" fontId="20" fillId="21" borderId="20" xfId="0" applyFont="1" applyFill="1" applyBorder="1" applyAlignment="1">
      <alignment horizontal="center" vertical="center" wrapText="1"/>
    </xf>
    <xf numFmtId="0" fontId="20" fillId="21" borderId="47" xfId="0" applyFont="1" applyFill="1" applyBorder="1" applyAlignment="1">
      <alignment horizontal="center" vertical="center" wrapText="1"/>
    </xf>
    <xf numFmtId="0" fontId="20" fillId="26" borderId="20" xfId="0" applyFont="1" applyFill="1" applyBorder="1" applyAlignment="1">
      <alignment horizontal="center" vertical="center" wrapText="1"/>
    </xf>
    <xf numFmtId="0" fontId="20" fillId="26" borderId="47" xfId="0" applyFont="1" applyFill="1" applyBorder="1" applyAlignment="1">
      <alignment horizontal="center" vertical="center" wrapText="1"/>
    </xf>
    <xf numFmtId="0" fontId="20" fillId="24" borderId="21" xfId="0" applyFont="1" applyFill="1" applyBorder="1" applyAlignment="1">
      <alignment horizontal="center" vertical="center" wrapText="1"/>
    </xf>
    <xf numFmtId="0" fontId="20" fillId="24" borderId="48" xfId="0" applyFont="1" applyFill="1" applyBorder="1" applyAlignment="1">
      <alignment horizontal="center" vertical="center" wrapText="1"/>
    </xf>
    <xf numFmtId="0" fontId="20" fillId="31" borderId="51" xfId="0" applyFont="1" applyFill="1" applyBorder="1" applyAlignment="1">
      <alignment horizontal="center" vertical="center" wrapText="1"/>
    </xf>
    <xf numFmtId="0" fontId="20" fillId="31" borderId="34" xfId="0" applyFont="1" applyFill="1" applyBorder="1" applyAlignment="1">
      <alignment horizontal="center" vertical="center" wrapText="1"/>
    </xf>
    <xf numFmtId="0" fontId="20" fillId="33" borderId="53" xfId="0" applyFont="1" applyFill="1" applyBorder="1" applyAlignment="1">
      <alignment horizontal="center" vertical="center" wrapText="1"/>
    </xf>
    <xf numFmtId="0" fontId="20" fillId="33" borderId="36" xfId="0" applyFont="1" applyFill="1" applyBorder="1" applyAlignment="1">
      <alignment horizontal="center" vertical="center" wrapText="1"/>
    </xf>
    <xf numFmtId="0" fontId="20" fillId="21" borderId="51" xfId="0" applyFont="1" applyFill="1" applyBorder="1" applyAlignment="1">
      <alignment horizontal="center" vertical="center" wrapText="1"/>
    </xf>
    <xf numFmtId="0" fontId="20" fillId="21" borderId="34" xfId="0" applyFont="1" applyFill="1" applyBorder="1" applyAlignment="1">
      <alignment horizontal="center" vertical="center" wrapText="1"/>
    </xf>
    <xf numFmtId="0" fontId="15" fillId="0" borderId="53" xfId="0" applyFont="1" applyBorder="1" applyAlignment="1">
      <alignment horizontal="center" vertical="center" wrapText="1"/>
    </xf>
    <xf numFmtId="0" fontId="15" fillId="0" borderId="50" xfId="0" applyFont="1" applyBorder="1" applyAlignment="1">
      <alignment horizontal="center" vertical="center" wrapText="1"/>
    </xf>
    <xf numFmtId="0" fontId="0" fillId="19" borderId="8" xfId="0" applyFill="1" applyBorder="1" applyAlignment="1">
      <alignment horizontal="center" vertical="center" wrapText="1"/>
    </xf>
    <xf numFmtId="0" fontId="0" fillId="19" borderId="13" xfId="0" applyFill="1" applyBorder="1" applyAlignment="1">
      <alignment horizontal="center" vertical="center" wrapText="1"/>
    </xf>
    <xf numFmtId="0" fontId="0" fillId="19" borderId="5" xfId="0" applyFill="1" applyBorder="1" applyAlignment="1">
      <alignment horizontal="center" vertical="center" wrapText="1"/>
    </xf>
  </cellXfs>
  <cellStyles count="7">
    <cellStyle name="Lien hypertexte" xfId="2" builtinId="8"/>
    <cellStyle name="Normal" xfId="0" builtinId="0"/>
    <cellStyle name="Normal 2" xfId="3" xr:uid="{6235AA7B-93EC-4E5B-9EFF-DBA4188C3E06}"/>
    <cellStyle name="Normal 2 2" xfId="5" xr:uid="{FA178F0A-E32E-4498-A592-581D03DCA859}"/>
    <cellStyle name="Normal 3" xfId="6" xr:uid="{3C0E0FE1-5F5B-4CE6-944D-BD89DA4F9106}"/>
    <cellStyle name="Pourcentage" xfId="1" builtinId="5"/>
    <cellStyle name="Pourcentage 2" xfId="4" xr:uid="{98E3094F-0230-4C73-850B-D90648F7C87E}"/>
  </cellStyles>
  <dxfs count="98">
    <dxf>
      <font>
        <b/>
        <i val="0"/>
      </font>
      <fill>
        <patternFill>
          <bgColor theme="5" tint="0.39994506668294322"/>
        </patternFill>
      </fill>
    </dxf>
    <dxf>
      <font>
        <b/>
        <i val="0"/>
      </font>
      <fill>
        <patternFill>
          <bgColor theme="5" tint="0.59996337778862885"/>
        </patternFill>
      </fill>
    </dxf>
    <dxf>
      <font>
        <b/>
        <i val="0"/>
      </font>
      <fill>
        <patternFill>
          <bgColor theme="5" tint="0.79998168889431442"/>
        </patternFill>
      </fill>
    </dxf>
    <dxf>
      <font>
        <b/>
        <i val="0"/>
      </font>
      <fill>
        <patternFill>
          <bgColor theme="0" tint="-0.14996795556505021"/>
        </patternFill>
      </fill>
    </dxf>
    <dxf>
      <fill>
        <patternFill>
          <bgColor theme="1" tint="0.499984740745262"/>
        </patternFill>
      </fill>
    </dxf>
    <dxf>
      <fill>
        <patternFill>
          <bgColor theme="2" tint="-9.9948118533890809E-2"/>
        </patternFill>
      </fill>
    </dxf>
    <dxf>
      <font>
        <b/>
        <i val="0"/>
      </font>
      <fill>
        <patternFill>
          <bgColor theme="5" tint="0.39994506668294322"/>
        </patternFill>
      </fill>
    </dxf>
    <dxf>
      <font>
        <b/>
        <i val="0"/>
      </font>
      <fill>
        <patternFill>
          <bgColor theme="5" tint="0.59996337778862885"/>
        </patternFill>
      </fill>
    </dxf>
    <dxf>
      <font>
        <b/>
        <i val="0"/>
      </font>
      <fill>
        <patternFill>
          <bgColor theme="5" tint="0.79998168889431442"/>
        </patternFill>
      </fill>
    </dxf>
    <dxf>
      <font>
        <b/>
        <i val="0"/>
      </font>
      <fill>
        <patternFill>
          <bgColor theme="0" tint="-0.14996795556505021"/>
        </patternFill>
      </fill>
    </dxf>
    <dxf>
      <fill>
        <patternFill>
          <bgColor theme="1" tint="0.499984740745262"/>
        </patternFill>
      </fill>
    </dxf>
    <dxf>
      <font>
        <b/>
        <i val="0"/>
      </font>
      <fill>
        <patternFill>
          <bgColor theme="5" tint="0.39994506668294322"/>
        </patternFill>
      </fill>
    </dxf>
    <dxf>
      <font>
        <b/>
        <i val="0"/>
      </font>
      <fill>
        <patternFill>
          <bgColor theme="5" tint="0.59996337778862885"/>
        </patternFill>
      </fill>
    </dxf>
    <dxf>
      <font>
        <b/>
        <i val="0"/>
      </font>
      <fill>
        <patternFill>
          <bgColor theme="5" tint="0.79998168889431442"/>
        </patternFill>
      </fill>
    </dxf>
    <dxf>
      <font>
        <b/>
        <i val="0"/>
      </font>
      <fill>
        <patternFill>
          <bgColor theme="0" tint="-0.14996795556505021"/>
        </patternFill>
      </fill>
    </dxf>
    <dxf>
      <fill>
        <patternFill>
          <bgColor theme="1" tint="0.499984740745262"/>
        </patternFill>
      </fill>
    </dxf>
    <dxf>
      <font>
        <b/>
        <i val="0"/>
      </font>
      <fill>
        <patternFill>
          <bgColor theme="5" tint="0.39994506668294322"/>
        </patternFill>
      </fill>
    </dxf>
    <dxf>
      <font>
        <b/>
        <i val="0"/>
      </font>
      <fill>
        <patternFill>
          <bgColor theme="5" tint="0.59996337778862885"/>
        </patternFill>
      </fill>
    </dxf>
    <dxf>
      <font>
        <b/>
        <i val="0"/>
      </font>
      <fill>
        <patternFill>
          <bgColor theme="5" tint="0.79998168889431442"/>
        </patternFill>
      </fill>
    </dxf>
    <dxf>
      <font>
        <b/>
        <i val="0"/>
      </font>
      <fill>
        <patternFill>
          <bgColor theme="0" tint="-0.14996795556505021"/>
        </patternFill>
      </fill>
    </dxf>
    <dxf>
      <fill>
        <patternFill>
          <bgColor theme="1" tint="0.499984740745262"/>
        </patternFill>
      </fill>
    </dxf>
    <dxf>
      <fill>
        <patternFill>
          <bgColor theme="2" tint="-9.9948118533890809E-2"/>
        </patternFill>
      </fill>
    </dxf>
    <dxf>
      <fill>
        <patternFill>
          <bgColor theme="2" tint="-9.9948118533890809E-2"/>
        </patternFill>
      </fill>
    </dxf>
    <dxf>
      <font>
        <color theme="0"/>
      </font>
      <fill>
        <patternFill>
          <bgColor rgb="FFC00000"/>
        </patternFill>
      </fill>
    </dxf>
    <dxf>
      <font>
        <color rgb="FF9C5700"/>
      </font>
      <fill>
        <patternFill>
          <bgColor rgb="FFFFEB9C"/>
        </patternFill>
      </fill>
    </dxf>
    <dxf>
      <font>
        <color theme="5" tint="-0.24994659260841701"/>
      </font>
      <fill>
        <patternFill>
          <bgColor rgb="FFFFCC66"/>
        </patternFill>
      </fill>
    </dxf>
    <dxf>
      <font>
        <color rgb="FF006100"/>
      </font>
      <fill>
        <patternFill>
          <bgColor rgb="FFC6EFCE"/>
        </patternFill>
      </fill>
    </dxf>
    <dxf>
      <font>
        <color theme="0"/>
      </font>
      <fill>
        <patternFill>
          <bgColor rgb="FFC00000"/>
        </patternFill>
      </fill>
    </dxf>
    <dxf>
      <font>
        <color rgb="FF9C5700"/>
      </font>
      <fill>
        <patternFill>
          <bgColor rgb="FFFFEB9C"/>
        </patternFill>
      </fill>
    </dxf>
    <dxf>
      <font>
        <color theme="5" tint="-0.24994659260841701"/>
      </font>
      <fill>
        <patternFill>
          <bgColor rgb="FFFFCC66"/>
        </patternFill>
      </fill>
    </dxf>
    <dxf>
      <font>
        <color rgb="FF006100"/>
      </font>
      <fill>
        <patternFill>
          <bgColor rgb="FFC6EFCE"/>
        </patternFill>
      </fill>
    </dxf>
    <dxf>
      <font>
        <color theme="0"/>
      </font>
      <fill>
        <patternFill>
          <bgColor rgb="FFC00000"/>
        </patternFill>
      </fill>
    </dxf>
    <dxf>
      <font>
        <color rgb="FF9C5700"/>
      </font>
      <fill>
        <patternFill>
          <bgColor rgb="FFFFEB9C"/>
        </patternFill>
      </fill>
    </dxf>
    <dxf>
      <font>
        <color theme="5" tint="-0.24994659260841701"/>
      </font>
      <fill>
        <patternFill>
          <bgColor rgb="FFFFCC66"/>
        </patternFill>
      </fill>
    </dxf>
    <dxf>
      <font>
        <color rgb="FF006100"/>
      </font>
      <fill>
        <patternFill>
          <bgColor rgb="FFC6EFCE"/>
        </patternFill>
      </fill>
    </dxf>
    <dxf>
      <font>
        <b/>
        <i val="0"/>
      </font>
      <fill>
        <patternFill>
          <bgColor theme="5" tint="0.39994506668294322"/>
        </patternFill>
      </fill>
    </dxf>
    <dxf>
      <font>
        <b/>
        <i val="0"/>
      </font>
      <fill>
        <patternFill>
          <bgColor theme="5" tint="0.59996337778862885"/>
        </patternFill>
      </fill>
    </dxf>
    <dxf>
      <font>
        <b/>
        <i val="0"/>
      </font>
      <fill>
        <patternFill>
          <bgColor theme="5" tint="0.79998168889431442"/>
        </patternFill>
      </fill>
    </dxf>
    <dxf>
      <font>
        <b/>
        <i val="0"/>
      </font>
      <fill>
        <patternFill>
          <bgColor theme="0" tint="-0.14996795556505021"/>
        </patternFill>
      </fill>
    </dxf>
    <dxf>
      <fill>
        <patternFill>
          <bgColor theme="1" tint="0.499984740745262"/>
        </patternFill>
      </fill>
    </dxf>
    <dxf>
      <fill>
        <patternFill>
          <bgColor theme="2" tint="-9.9948118533890809E-2"/>
        </patternFill>
      </fill>
    </dxf>
    <dxf>
      <font>
        <color rgb="FFC00000"/>
      </font>
      <fill>
        <patternFill>
          <bgColor rgb="FFFFC7CE"/>
        </patternFill>
      </fill>
    </dxf>
    <dxf>
      <font>
        <color rgb="FF9C5700"/>
      </font>
      <fill>
        <patternFill>
          <bgColor rgb="FFFFEB9C"/>
        </patternFill>
      </fill>
    </dxf>
    <dxf>
      <font>
        <color rgb="FF006100"/>
      </font>
      <fill>
        <patternFill>
          <bgColor rgb="FFC6EFCE"/>
        </patternFill>
      </fill>
    </dxf>
    <dxf>
      <fill>
        <patternFill>
          <bgColor theme="2" tint="-9.9948118533890809E-2"/>
        </patternFill>
      </fill>
    </dxf>
    <dxf>
      <font>
        <b val="0"/>
        <i/>
        <color auto="1"/>
      </font>
      <fill>
        <patternFill patternType="none">
          <bgColor auto="1"/>
        </patternFill>
      </fill>
    </dxf>
    <dxf>
      <font>
        <color rgb="FF995700"/>
      </font>
      <fill>
        <patternFill>
          <bgColor rgb="FFFFEB9C"/>
        </patternFill>
      </fill>
    </dxf>
    <dxf>
      <font>
        <color rgb="FFC00000"/>
      </font>
      <fill>
        <patternFill>
          <bgColor rgb="FFFFC7CE"/>
        </patternFill>
      </fill>
    </dxf>
    <dxf>
      <font>
        <b val="0"/>
        <i/>
        <color auto="1"/>
      </font>
      <fill>
        <patternFill patternType="none">
          <bgColor auto="1"/>
        </patternFill>
      </fill>
    </dxf>
    <dxf>
      <font>
        <color rgb="FF995700"/>
      </font>
      <fill>
        <patternFill>
          <bgColor rgb="FFFFEB9C"/>
        </patternFill>
      </fill>
    </dxf>
    <dxf>
      <font>
        <color rgb="FFC00000"/>
      </font>
      <fill>
        <patternFill>
          <bgColor rgb="FFFFC7CE"/>
        </patternFill>
      </fill>
    </dxf>
    <dxf>
      <font>
        <b val="0"/>
        <i/>
        <color auto="1"/>
      </font>
      <fill>
        <patternFill patternType="none">
          <bgColor auto="1"/>
        </patternFill>
      </fill>
    </dxf>
    <dxf>
      <font>
        <color rgb="FF995700"/>
      </font>
      <fill>
        <patternFill>
          <bgColor rgb="FFFFEB9C"/>
        </patternFill>
      </fill>
    </dxf>
    <dxf>
      <font>
        <color rgb="FFC00000"/>
      </font>
      <fill>
        <patternFill>
          <bgColor rgb="FFFFC7CE"/>
        </patternFill>
      </fill>
    </dxf>
    <dxf>
      <font>
        <color rgb="FFC00000"/>
      </font>
      <fill>
        <patternFill>
          <bgColor rgb="FFFFC7CE"/>
        </patternFill>
      </fill>
    </dxf>
    <dxf>
      <font>
        <color theme="5"/>
      </font>
      <fill>
        <patternFill>
          <bgColor rgb="FFFFEB9C"/>
        </patternFill>
      </fill>
    </dxf>
    <dxf>
      <font>
        <b val="0"/>
        <i/>
      </font>
    </dxf>
    <dxf>
      <font>
        <color rgb="FFC00000"/>
      </font>
      <fill>
        <patternFill>
          <bgColor rgb="FFFFC7CE"/>
        </patternFill>
      </fill>
    </dxf>
    <dxf>
      <font>
        <color theme="5"/>
      </font>
      <fill>
        <patternFill>
          <bgColor rgb="FFFFEB9C"/>
        </patternFill>
      </fill>
    </dxf>
    <dxf>
      <font>
        <b val="0"/>
        <i/>
      </font>
    </dxf>
    <dxf>
      <font>
        <color rgb="FFC00000"/>
      </font>
      <fill>
        <patternFill>
          <bgColor rgb="FFFFC7CE"/>
        </patternFill>
      </fill>
    </dxf>
    <dxf>
      <font>
        <color theme="5"/>
      </font>
      <fill>
        <patternFill>
          <bgColor rgb="FFFFEB9C"/>
        </patternFill>
      </fill>
    </dxf>
    <dxf>
      <font>
        <b val="0"/>
        <i/>
      </font>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5700"/>
      </font>
      <fill>
        <patternFill>
          <bgColor rgb="FFC6EFCE"/>
        </patternFill>
      </fill>
    </dxf>
    <dxf>
      <font>
        <color rgb="FF995700"/>
      </font>
      <fill>
        <patternFill patternType="solid">
          <bgColor rgb="FFFFEB9C"/>
        </patternFill>
      </fill>
    </dxf>
    <dxf>
      <font>
        <color rgb="FFCC3300"/>
      </font>
      <fill>
        <patternFill patternType="solid">
          <bgColor rgb="FFFFC7CE"/>
        </patternFill>
      </fill>
    </dxf>
    <dxf>
      <font>
        <color theme="6"/>
      </font>
      <fill>
        <patternFill>
          <bgColor theme="6" tint="0.79998168889431442"/>
        </patternFill>
      </fill>
    </dxf>
    <dxf>
      <font>
        <color rgb="FF995700"/>
      </font>
      <fill>
        <patternFill>
          <bgColor rgb="FFFFEB9C"/>
        </patternFill>
      </fill>
    </dxf>
    <dxf>
      <font>
        <color rgb="FF005700"/>
      </font>
      <fill>
        <patternFill>
          <bgColor rgb="FFC6EC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2" tint="-9.9948118533890809E-2"/>
        </patternFill>
      </fill>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3F3F3F"/>
        <name val="Calibri"/>
        <family val="2"/>
        <scheme val="none"/>
      </font>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rgb="FF3F3F3F"/>
        <name val="Calibri"/>
        <family val="2"/>
        <scheme val="none"/>
      </font>
      <fill>
        <patternFill patternType="solid">
          <fgColor indexed="64"/>
          <bgColor theme="5" tint="0.3999755851924192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0"/>
        <name val="Calibri"/>
        <family val="2"/>
        <scheme val="none"/>
      </font>
      <fill>
        <patternFill patternType="solid">
          <fgColor indexed="64"/>
          <bgColor theme="3" tint="9.9978637043366805E-2"/>
        </patternFill>
      </fill>
      <alignment horizontal="center" vertical="center" textRotation="0" wrapText="1" indent="0" justifyLastLine="0" shrinkToFit="0" readingOrder="1"/>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rgb="FF1B878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A5C1F"/>
      <color rgb="FF655EAB"/>
      <color rgb="FF44306B"/>
      <color rgb="FF224DA2"/>
      <color rgb="FF285ABE"/>
      <color rgb="FF525E50"/>
      <color rgb="FFECA37A"/>
      <color rgb="FFEEEEEE"/>
      <color rgb="FFCC3300"/>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707197</xdr:colOff>
      <xdr:row>7</xdr:row>
      <xdr:rowOff>170759</xdr:rowOff>
    </xdr:from>
    <xdr:to>
      <xdr:col>13</xdr:col>
      <xdr:colOff>364435</xdr:colOff>
      <xdr:row>16</xdr:row>
      <xdr:rowOff>107674</xdr:rowOff>
    </xdr:to>
    <xdr:sp macro="" textlink="">
      <xdr:nvSpPr>
        <xdr:cNvPr id="2" name="Titre 8">
          <a:extLst>
            <a:ext uri="{FF2B5EF4-FFF2-40B4-BE49-F238E27FC236}">
              <a16:creationId xmlns:a16="http://schemas.microsoft.com/office/drawing/2014/main" id="{2E8E137B-C43E-B42B-E194-79262457D36D}"/>
            </a:ext>
          </a:extLst>
        </xdr:cNvPr>
        <xdr:cNvSpPr>
          <a:spLocks noGrp="1"/>
        </xdr:cNvSpPr>
      </xdr:nvSpPr>
      <xdr:spPr>
        <a:xfrm>
          <a:off x="1469197" y="1446281"/>
          <a:ext cx="8801238" cy="1576871"/>
        </a:xfrm>
        <a:prstGeom prst="rect">
          <a:avLst/>
        </a:prstGeom>
        <a:noFill/>
      </xdr:spPr>
      <xdr:txBody>
        <a:bodyPr vert="horz" wrap="square" lIns="90000" tIns="0" rIns="91440" bIns="0" rtlCol="0" anchor="b" anchorCtr="0">
          <a:noAutofit/>
        </a:bodyPr>
        <a:lstStyle>
          <a:lvl1pPr algn="l" defTabSz="914400" rtl="0" eaLnBrk="1" latinLnBrk="0" hangingPunct="1">
            <a:lnSpc>
              <a:spcPct val="90000"/>
            </a:lnSpc>
            <a:spcBef>
              <a:spcPct val="0"/>
            </a:spcBef>
            <a:buNone/>
            <a:defRPr sz="5400" kern="1200" cap="all" baseline="0">
              <a:solidFill>
                <a:schemeClr val="tx1"/>
              </a:solidFill>
              <a:latin typeface="+mj-lt"/>
              <a:ea typeface="+mj-ea"/>
              <a:cs typeface="+mj-cs"/>
            </a:defRPr>
          </a:lvl1pPr>
        </a:lstStyle>
        <a:p>
          <a:r>
            <a:rPr lang="fr-FR" sz="3600">
              <a:solidFill>
                <a:srgbClr val="5E514D"/>
              </a:solidFill>
              <a:latin typeface="Impact"/>
            </a:rPr>
            <a:t>Diag</a:t>
          </a:r>
          <a:r>
            <a:rPr lang="fr-FR" sz="3600" baseline="0">
              <a:solidFill>
                <a:srgbClr val="5E514D"/>
              </a:solidFill>
              <a:latin typeface="Impact"/>
            </a:rPr>
            <a:t> </a:t>
          </a:r>
          <a:r>
            <a:rPr lang="fr-FR" sz="3600">
              <a:solidFill>
                <a:srgbClr val="5E514D"/>
              </a:solidFill>
              <a:latin typeface="Impact"/>
            </a:rPr>
            <a:t>biodiversité</a:t>
          </a:r>
          <a:endParaRPr lang="en-US"/>
        </a:p>
      </xdr:txBody>
    </xdr:sp>
    <xdr:clientData/>
  </xdr:twoCellAnchor>
  <xdr:twoCellAnchor>
    <xdr:from>
      <xdr:col>1</xdr:col>
      <xdr:colOff>715480</xdr:colOff>
      <xdr:row>15</xdr:row>
      <xdr:rowOff>86001</xdr:rowOff>
    </xdr:from>
    <xdr:to>
      <xdr:col>13</xdr:col>
      <xdr:colOff>715480</xdr:colOff>
      <xdr:row>24</xdr:row>
      <xdr:rowOff>95457</xdr:rowOff>
    </xdr:to>
    <xdr:sp macro="" textlink="">
      <xdr:nvSpPr>
        <xdr:cNvPr id="5" name="Sous-titre 9">
          <a:extLst>
            <a:ext uri="{FF2B5EF4-FFF2-40B4-BE49-F238E27FC236}">
              <a16:creationId xmlns:a16="http://schemas.microsoft.com/office/drawing/2014/main" id="{372BC7F2-391D-AF2D-66C6-ED3EECBAEF64}"/>
            </a:ext>
          </a:extLst>
        </xdr:cNvPr>
        <xdr:cNvSpPr>
          <a:spLocks noGrp="1"/>
        </xdr:cNvSpPr>
      </xdr:nvSpPr>
      <xdr:spPr>
        <a:xfrm>
          <a:off x="1477480" y="2819262"/>
          <a:ext cx="9144000" cy="1649412"/>
        </a:xfrm>
        <a:prstGeom prst="rect">
          <a:avLst/>
        </a:prstGeom>
      </xdr:spPr>
      <xdr:txBody>
        <a:bodyPr vert="horz" wrap="square" lIns="91440" tIns="45720" rIns="91440" bIns="45720" rtlCol="0" anchor="t">
          <a:normAutofit/>
        </a:bodyPr>
        <a:lstStyle>
          <a:lvl1pPr marL="0" indent="0" algn="l" defTabSz="914400" rtl="0" eaLnBrk="1" latinLnBrk="0" hangingPunct="1">
            <a:lnSpc>
              <a:spcPct val="100000"/>
            </a:lnSpc>
            <a:spcBef>
              <a:spcPts val="0"/>
            </a:spcBef>
            <a:spcAft>
              <a:spcPts val="1200"/>
            </a:spcAft>
            <a:buFontTx/>
            <a:buNone/>
            <a:defRPr sz="3200" kern="1200" cap="all" baseline="0">
              <a:solidFill>
                <a:srgbClr val="4B3C3C"/>
              </a:solidFill>
              <a:latin typeface="Barlow Condensed ExtraBold"/>
            </a:defRPr>
          </a:lvl1pPr>
          <a:lvl2pPr marL="457200" indent="0" algn="ctr" defTabSz="914400" rtl="0" eaLnBrk="1" latinLnBrk="0" hangingPunct="1">
            <a:lnSpc>
              <a:spcPct val="100000"/>
            </a:lnSpc>
            <a:spcBef>
              <a:spcPts val="500"/>
            </a:spcBef>
            <a:buFontTx/>
            <a:buNone/>
            <a:tabLst/>
            <a:defRPr sz="2000" b="1" kern="1200">
              <a:solidFill>
                <a:srgbClr val="4B3C3C"/>
              </a:solidFill>
              <a:latin typeface="Barlow"/>
            </a:defRPr>
          </a:lvl2pPr>
          <a:lvl3pPr marL="914400" indent="0" algn="ctr" defTabSz="914400" rtl="0" eaLnBrk="1" latinLnBrk="0" hangingPunct="1">
            <a:lnSpc>
              <a:spcPct val="100000"/>
            </a:lnSpc>
            <a:spcBef>
              <a:spcPts val="500"/>
            </a:spcBef>
            <a:buFontTx/>
            <a:buNone/>
            <a:tabLst/>
            <a:defRPr sz="1800" kern="1200">
              <a:solidFill>
                <a:srgbClr val="4B3C3C"/>
              </a:solidFill>
              <a:latin typeface="Barlow"/>
            </a:defRPr>
          </a:lvl3pPr>
          <a:lvl4pPr marL="1371600" indent="0" algn="ctr" defTabSz="914400" rtl="0" eaLnBrk="1" latinLnBrk="0" hangingPunct="1">
            <a:lnSpc>
              <a:spcPct val="100000"/>
            </a:lnSpc>
            <a:spcBef>
              <a:spcPts val="200"/>
            </a:spcBef>
            <a:buClr>
              <a:srgbClr val="69CD59"/>
            </a:buClr>
            <a:buFontTx/>
            <a:buNone/>
            <a:tabLst/>
            <a:defRPr sz="1600" kern="1200">
              <a:solidFill>
                <a:srgbClr val="4B3C3C"/>
              </a:solidFill>
              <a:latin typeface="Barlow"/>
            </a:defRPr>
          </a:lvl4pPr>
          <a:lvl5pPr marL="1828800" indent="0" algn="ctr" defTabSz="914400" rtl="0" eaLnBrk="1" latinLnBrk="0" hangingPunct="1">
            <a:lnSpc>
              <a:spcPct val="100000"/>
            </a:lnSpc>
            <a:spcBef>
              <a:spcPts val="200"/>
            </a:spcBef>
            <a:buClr>
              <a:srgbClr val="FFCD00"/>
            </a:buClr>
            <a:buFont typeface="Arial" panose="020B0604020202020204" pitchFamily="34" charset="0"/>
            <a:buNone/>
            <a:tabLst/>
            <a:defRPr sz="1600" kern="1200">
              <a:solidFill>
                <a:srgbClr val="4B3C3C"/>
              </a:solidFill>
              <a:latin typeface="Barlow"/>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rgbClr val="4B3C3C"/>
              </a:solidFill>
              <a:latin typeface="Barlow"/>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rgbClr val="4B3C3C"/>
              </a:solidFill>
              <a:latin typeface="Barlow"/>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rgbClr val="4B3C3C"/>
              </a:solidFill>
              <a:latin typeface="Barlow"/>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rgbClr val="4B3C3C"/>
              </a:solidFill>
              <a:latin typeface="Barlow"/>
            </a:defRPr>
          </a:lvl9pPr>
        </a:lstStyle>
        <a:p>
          <a:r>
            <a:rPr lang="en-GB"/>
            <a:t>2025</a:t>
          </a:r>
          <a:endParaRPr lang="en-US"/>
        </a:p>
      </xdr:txBody>
    </xdr:sp>
    <xdr:clientData/>
  </xdr:twoCellAnchor>
  <xdr:twoCellAnchor>
    <xdr:from>
      <xdr:col>7</xdr:col>
      <xdr:colOff>261868</xdr:colOff>
      <xdr:row>3</xdr:row>
      <xdr:rowOff>94285</xdr:rowOff>
    </xdr:from>
    <xdr:to>
      <xdr:col>10</xdr:col>
      <xdr:colOff>134251</xdr:colOff>
      <xdr:row>15</xdr:row>
      <xdr:rowOff>62882</xdr:rowOff>
    </xdr:to>
    <xdr:sp macro="" textlink="">
      <xdr:nvSpPr>
        <xdr:cNvPr id="7" name="Ellipse 6">
          <a:extLst>
            <a:ext uri="{FF2B5EF4-FFF2-40B4-BE49-F238E27FC236}">
              <a16:creationId xmlns:a16="http://schemas.microsoft.com/office/drawing/2014/main" id="{7B90D316-6725-DF5C-34D4-B1CA6953F2E3}"/>
            </a:ext>
          </a:extLst>
        </xdr:cNvPr>
        <xdr:cNvSpPr/>
      </xdr:nvSpPr>
      <xdr:spPr>
        <a:xfrm>
          <a:off x="5595868" y="640937"/>
          <a:ext cx="2158383" cy="2155206"/>
        </a:xfrm>
        <a:prstGeom prst="ellipse">
          <a:avLst/>
        </a:prstGeom>
        <a:solidFill>
          <a:srgbClr val="69CD59"/>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Barlow"/>
            </a:defRPr>
          </a:lvl1pPr>
          <a:lvl2pPr marL="457200" algn="l" defTabSz="914400" rtl="0" eaLnBrk="1" latinLnBrk="0" hangingPunct="1">
            <a:defRPr sz="1800" kern="1200">
              <a:solidFill>
                <a:srgbClr val="FFFFFF"/>
              </a:solidFill>
              <a:latin typeface="Barlow"/>
            </a:defRPr>
          </a:lvl2pPr>
          <a:lvl3pPr marL="914400" algn="l" defTabSz="914400" rtl="0" eaLnBrk="1" latinLnBrk="0" hangingPunct="1">
            <a:defRPr sz="1800" kern="1200">
              <a:solidFill>
                <a:srgbClr val="FFFFFF"/>
              </a:solidFill>
              <a:latin typeface="Barlow"/>
            </a:defRPr>
          </a:lvl3pPr>
          <a:lvl4pPr marL="1371600" algn="l" defTabSz="914400" rtl="0" eaLnBrk="1" latinLnBrk="0" hangingPunct="1">
            <a:defRPr sz="1800" kern="1200">
              <a:solidFill>
                <a:srgbClr val="FFFFFF"/>
              </a:solidFill>
              <a:latin typeface="Barlow"/>
            </a:defRPr>
          </a:lvl4pPr>
          <a:lvl5pPr marL="1828800" algn="l" defTabSz="914400" rtl="0" eaLnBrk="1" latinLnBrk="0" hangingPunct="1">
            <a:defRPr sz="1800" kern="1200">
              <a:solidFill>
                <a:srgbClr val="FFFFFF"/>
              </a:solidFill>
              <a:latin typeface="Barlow"/>
            </a:defRPr>
          </a:lvl5pPr>
          <a:lvl6pPr marL="2286000" algn="l" defTabSz="914400" rtl="0" eaLnBrk="1" latinLnBrk="0" hangingPunct="1">
            <a:defRPr sz="1800" kern="1200">
              <a:solidFill>
                <a:srgbClr val="FFFFFF"/>
              </a:solidFill>
              <a:latin typeface="Barlow"/>
            </a:defRPr>
          </a:lvl6pPr>
          <a:lvl7pPr marL="2743200" algn="l" defTabSz="914400" rtl="0" eaLnBrk="1" latinLnBrk="0" hangingPunct="1">
            <a:defRPr sz="1800" kern="1200">
              <a:solidFill>
                <a:srgbClr val="FFFFFF"/>
              </a:solidFill>
              <a:latin typeface="Barlow"/>
            </a:defRPr>
          </a:lvl7pPr>
          <a:lvl8pPr marL="3200400" algn="l" defTabSz="914400" rtl="0" eaLnBrk="1" latinLnBrk="0" hangingPunct="1">
            <a:defRPr sz="1800" kern="1200">
              <a:solidFill>
                <a:srgbClr val="FFFFFF"/>
              </a:solidFill>
              <a:latin typeface="Barlow"/>
            </a:defRPr>
          </a:lvl8pPr>
          <a:lvl9pPr marL="3657600" algn="l" defTabSz="914400" rtl="0" eaLnBrk="1" latinLnBrk="0" hangingPunct="1">
            <a:defRPr sz="1800" kern="1200">
              <a:solidFill>
                <a:srgbClr val="FFFFFF"/>
              </a:solidFill>
              <a:latin typeface="Barlow"/>
            </a:defRPr>
          </a:lvl9pPr>
        </a:lstStyle>
        <a:p>
          <a:pPr algn="ctr"/>
          <a:endParaRPr lang="en-GB"/>
        </a:p>
      </xdr:txBody>
    </xdr:sp>
    <xdr:clientData/>
  </xdr:twoCellAnchor>
  <xdr:twoCellAnchor editAs="oneCell">
    <xdr:from>
      <xdr:col>1</xdr:col>
      <xdr:colOff>0</xdr:colOff>
      <xdr:row>3</xdr:row>
      <xdr:rowOff>0</xdr:rowOff>
    </xdr:from>
    <xdr:to>
      <xdr:col>3</xdr:col>
      <xdr:colOff>617374</xdr:colOff>
      <xdr:row>6</xdr:row>
      <xdr:rowOff>76292</xdr:rowOff>
    </xdr:to>
    <xdr:pic>
      <xdr:nvPicPr>
        <xdr:cNvPr id="8" name="Graphique 5">
          <a:extLst>
            <a:ext uri="{FF2B5EF4-FFF2-40B4-BE49-F238E27FC236}">
              <a16:creationId xmlns:a16="http://schemas.microsoft.com/office/drawing/2014/main" id="{63A81FA9-3557-5D13-C315-83804D5AE3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2000" y="546652"/>
          <a:ext cx="2141374" cy="622944"/>
        </a:xfrm>
        <a:prstGeom prst="rect">
          <a:avLst/>
        </a:prstGeom>
      </xdr:spPr>
    </xdr:pic>
    <xdr:clientData/>
  </xdr:twoCellAnchor>
  <xdr:twoCellAnchor editAs="oneCell">
    <xdr:from>
      <xdr:col>4</xdr:col>
      <xdr:colOff>407779</xdr:colOff>
      <xdr:row>0</xdr:row>
      <xdr:rowOff>86969</xdr:rowOff>
    </xdr:from>
    <xdr:to>
      <xdr:col>6</xdr:col>
      <xdr:colOff>639003</xdr:colOff>
      <xdr:row>6</xdr:row>
      <xdr:rowOff>171139</xdr:rowOff>
    </xdr:to>
    <xdr:pic>
      <xdr:nvPicPr>
        <xdr:cNvPr id="3" name="Image 2" descr="Une image contenant texte, Police, capture d’écran, logo&#10;&#10;Description générée automatiquement">
          <a:extLst>
            <a:ext uri="{FF2B5EF4-FFF2-40B4-BE49-F238E27FC236}">
              <a16:creationId xmlns:a16="http://schemas.microsoft.com/office/drawing/2014/main" id="{647043B8-B75A-4704-FBF2-8C6E1471FE3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5779" y="86969"/>
          <a:ext cx="1748874" cy="11774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es Ly Cong" id="{0892ED32-5730-4B44-81D6-1A27B6F397F5}" userId="S::ines.lycong@bearingpoint.com::db5225d3-9b90-4f33-8e40-870df507408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057C85-8353-4CF2-89D5-8B8BB84BB0F7}" name="Tableau4" displayName="Tableau4" ref="B1:I44" totalsRowShown="0" headerRowDxfId="97" headerRowBorderDxfId="96" tableBorderDxfId="95" totalsRowBorderDxfId="94">
  <autoFilter ref="B1:I44" xr:uid="{EC057C85-8353-4CF2-89D5-8B8BB84BB0F7}"/>
  <tableColumns count="8">
    <tableColumn id="1" xr3:uid="{D326F285-F437-4B20-B1EE-CA2A2585C669}" name="Scope" dataDxfId="93"/>
    <tableColumn id="2" xr3:uid="{9786E9C1-0523-4C70-8305-23C1AB24407C}" name="Enjeu" dataDxfId="92"/>
    <tableColumn id="3" xr3:uid="{FDD54208-2E71-44D0-BA4D-168597F7F34E}" name="Indcateur d'état/ de pression" dataDxfId="91"/>
    <tableColumn id="4" xr3:uid="{7C6CC94A-D46F-49B2-93B0-39A427870A66}" name="Indicateur générique environnementaux &quot;must have&quot;" dataDxfId="90"/>
    <tableColumn id="5" xr3:uid="{5EAF14AA-1CA2-4BB1-9CCA-64F6ED1C7A86}" name="BPI" dataDxfId="89"/>
    <tableColumn id="6" xr3:uid="{A67B7F6B-4D96-46E2-B9D4-E333DE32CACA}" name="CSRD" dataDxfId="88"/>
    <tableColumn id="7" xr3:uid="{24BFA8AD-A61D-404A-B86C-6B17DCD6FE4A}" name="Guide EEN" dataDxfId="87"/>
    <tableColumn id="8" xr3:uid="{7584B247-756D-4645-AC53-60E08850F6D5}" name="Commentaire"/>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Inspiration BPI">
      <a:dk1>
        <a:srgbClr val="4B3C3C"/>
      </a:dk1>
      <a:lt1>
        <a:sysClr val="window" lastClr="FFFFFF"/>
      </a:lt1>
      <a:dk2>
        <a:srgbClr val="69CD59"/>
      </a:dk2>
      <a:lt2>
        <a:srgbClr val="FFCD00"/>
      </a:lt2>
      <a:accent1>
        <a:srgbClr val="EA7700"/>
      </a:accent1>
      <a:accent2>
        <a:srgbClr val="AF282C"/>
      </a:accent2>
      <a:accent3>
        <a:srgbClr val="C83764"/>
      </a:accent3>
      <a:accent4>
        <a:srgbClr val="00A5E0"/>
      </a:accent4>
      <a:accent5>
        <a:srgbClr val="1D418A"/>
      </a:accent5>
      <a:accent6>
        <a:srgbClr val="10833B"/>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8" dT="2024-10-24T08:15:03.33" personId="{0892ED32-5730-4B44-81D6-1A27B6F397F5}" id="{6DE4B5E5-3D79-4110-989A-8DECD1A6799F}" done="1">
    <text>Il manque la description ? @CDC</text>
  </threadedComment>
  <threadedComment ref="G31" dT="2024-10-14T14:04:08.15" personId="{0892ED32-5730-4B44-81D6-1A27B6F397F5}" id="{66C75660-6E8C-4276-A21D-3502AEECC2C7}">
    <text>Pas matériel ?</text>
  </threadedComment>
  <threadedComment ref="C41" dT="2024-10-24T08:15:17.20" personId="{0892ED32-5730-4B44-81D6-1A27B6F397F5}" id="{16D91231-EDD2-47FB-8BB1-A97D2E6F905E}" done="1">
    <text>Il manque la description ? @CDC</text>
  </threadedComment>
  <threadedComment ref="C43" dT="2024-10-17T16:34:31.31" personId="{0892ED32-5730-4B44-81D6-1A27B6F397F5}" id="{C7EC9EBA-3FA2-41D9-9896-B8DC99130274}">
    <text>Description vide ? @CDC B</text>
  </threadedComment>
</ThreadedComments>
</file>

<file path=xl/threadedComments/threadedComment2.xml><?xml version="1.0" encoding="utf-8"?>
<ThreadedComments xmlns="http://schemas.microsoft.com/office/spreadsheetml/2018/threadedcomments" xmlns:x="http://schemas.openxmlformats.org/spreadsheetml/2006/main">
  <threadedComment ref="F31" dT="2024-10-14T14:04:08.15" personId="{0892ED32-5730-4B44-81D6-1A27B6F397F5}" id="{9BA269C4-46AF-466C-BBF6-A338B62E6C21}">
    <text>Pas matériel ?</text>
  </threadedComment>
  <threadedComment ref="C43" dT="2024-10-17T16:34:31.31" personId="{0892ED32-5730-4B44-81D6-1A27B6F397F5}" id="{E34120EE-D542-402F-A74C-3E3896ADDA59}" done="1">
    <text>Description vide ? @CDC B</text>
  </threadedComment>
</ThreadedComments>
</file>

<file path=xl/threadedComments/threadedComment3.xml><?xml version="1.0" encoding="utf-8"?>
<ThreadedComments xmlns="http://schemas.microsoft.com/office/spreadsheetml/2018/threadedcomments" xmlns:x="http://schemas.openxmlformats.org/spreadsheetml/2006/main">
  <threadedComment ref="F31" dT="2024-10-14T14:04:08.15" personId="{0892ED32-5730-4B44-81D6-1A27B6F397F5}" id="{4C988573-451A-46C9-A3C1-F8C468877BB8}">
    <text>Pas matériel ?</text>
  </threadedComment>
  <threadedComment ref="C43" dT="2024-10-17T16:34:31.31" personId="{0892ED32-5730-4B44-81D6-1A27B6F397F5}" id="{594C45B6-A238-4EE6-8001-5C3C0A3DBD02}">
    <text>Description vide ? @CDC B</text>
  </threadedComment>
</ThreadedComments>
</file>

<file path=xl/threadedComments/threadedComment4.xml><?xml version="1.0" encoding="utf-8"?>
<ThreadedComments xmlns="http://schemas.microsoft.com/office/spreadsheetml/2018/threadedcomments" xmlns:x="http://schemas.openxmlformats.org/spreadsheetml/2006/main">
  <threadedComment ref="E1" dT="2024-09-17T08:08:13.44" personId="{0892ED32-5730-4B44-81D6-1A27B6F397F5}" id="{BA3C40DF-E148-4FE6-9D7B-BC1894DB7E33}">
    <text>3 pour les indicateurs les plus importants</text>
  </threadedComment>
</ThreadedComment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7.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22E2-E465-439E-840B-0C98E742B946}">
  <dimension ref="B2:E40"/>
  <sheetViews>
    <sheetView showGridLines="0" zoomScale="85" zoomScaleNormal="85" workbookViewId="0">
      <selection activeCell="D16" sqref="D16"/>
    </sheetView>
  </sheetViews>
  <sheetFormatPr baseColWidth="10" defaultColWidth="11.54296875" defaultRowHeight="14.5" x14ac:dyDescent="0.35"/>
  <cols>
    <col min="1" max="1" width="3.36328125" style="276" customWidth="1"/>
    <col min="2" max="2" width="16.6328125" style="276" customWidth="1"/>
    <col min="3" max="3" width="41.36328125" style="276" customWidth="1"/>
    <col min="4" max="5" width="39.81640625" style="276" customWidth="1"/>
    <col min="6" max="6" width="0.6328125" style="276" customWidth="1"/>
    <col min="7" max="16384" width="11.54296875" style="276"/>
  </cols>
  <sheetData>
    <row r="2" spans="2:5" s="278" customFormat="1" ht="21" x14ac:dyDescent="0.35">
      <c r="B2" s="279" t="s">
        <v>583</v>
      </c>
    </row>
    <row r="3" spans="2:5" ht="15" thickBot="1" x14ac:dyDescent="0.4"/>
    <row r="4" spans="2:5" ht="15" thickBot="1" x14ac:dyDescent="0.4">
      <c r="C4" s="277" t="s">
        <v>559</v>
      </c>
      <c r="D4" s="301" t="s">
        <v>593</v>
      </c>
      <c r="E4" s="302" t="s">
        <v>196</v>
      </c>
    </row>
    <row r="5" spans="2:5" ht="15" thickBot="1" x14ac:dyDescent="0.4">
      <c r="B5" s="312" t="s">
        <v>571</v>
      </c>
      <c r="C5" s="294" t="s">
        <v>560</v>
      </c>
      <c r="D5" s="286"/>
      <c r="E5" s="287"/>
    </row>
    <row r="6" spans="2:5" ht="15.5" thickTop="1" thickBot="1" x14ac:dyDescent="0.4">
      <c r="B6" s="313"/>
      <c r="C6" s="295" t="s">
        <v>561</v>
      </c>
      <c r="D6" s="286"/>
      <c r="E6" s="287"/>
    </row>
    <row r="7" spans="2:5" ht="15.5" thickTop="1" thickBot="1" x14ac:dyDescent="0.4">
      <c r="B7" s="313"/>
      <c r="C7" s="295" t="s">
        <v>562</v>
      </c>
      <c r="D7" s="283"/>
      <c r="E7" s="285"/>
    </row>
    <row r="8" spans="2:5" ht="15.5" thickTop="1" thickBot="1" x14ac:dyDescent="0.4">
      <c r="B8" s="313"/>
      <c r="C8" s="295" t="s">
        <v>563</v>
      </c>
      <c r="D8" s="283"/>
      <c r="E8" s="285"/>
    </row>
    <row r="9" spans="2:5" ht="15.5" thickTop="1" thickBot="1" x14ac:dyDescent="0.4">
      <c r="B9" s="313"/>
      <c r="C9" s="295" t="s">
        <v>564</v>
      </c>
      <c r="D9" s="291"/>
      <c r="E9" s="288"/>
    </row>
    <row r="10" spans="2:5" ht="15.5" thickTop="1" thickBot="1" x14ac:dyDescent="0.4">
      <c r="B10" s="313"/>
      <c r="C10" s="295" t="s">
        <v>586</v>
      </c>
      <c r="D10" s="283"/>
      <c r="E10" s="285"/>
    </row>
    <row r="11" spans="2:5" ht="15.5" thickTop="1" thickBot="1" x14ac:dyDescent="0.4">
      <c r="B11" s="313"/>
      <c r="C11" s="295" t="s">
        <v>565</v>
      </c>
      <c r="D11" s="283"/>
      <c r="E11" s="285"/>
    </row>
    <row r="12" spans="2:5" ht="15.5" thickTop="1" thickBot="1" x14ac:dyDescent="0.4">
      <c r="B12" s="313"/>
      <c r="C12" s="295" t="s">
        <v>566</v>
      </c>
      <c r="D12" s="286"/>
      <c r="E12" s="287"/>
    </row>
    <row r="13" spans="2:5" ht="15.5" thickTop="1" thickBot="1" x14ac:dyDescent="0.4">
      <c r="B13" s="313"/>
      <c r="C13" s="295" t="s">
        <v>567</v>
      </c>
      <c r="D13" s="283"/>
      <c r="E13" s="285"/>
    </row>
    <row r="14" spans="2:5" ht="15.5" thickTop="1" thickBot="1" x14ac:dyDescent="0.4">
      <c r="B14" s="313"/>
      <c r="C14" s="295" t="s">
        <v>568</v>
      </c>
      <c r="D14" s="286"/>
      <c r="E14" s="286"/>
    </row>
    <row r="15" spans="2:5" ht="15.5" thickTop="1" thickBot="1" x14ac:dyDescent="0.4">
      <c r="B15" s="313"/>
      <c r="C15" s="296" t="s">
        <v>1139</v>
      </c>
      <c r="D15" s="283"/>
      <c r="E15" s="283"/>
    </row>
    <row r="16" spans="2:5" ht="15.5" thickTop="1" thickBot="1" x14ac:dyDescent="0.4">
      <c r="B16" s="313"/>
      <c r="C16" s="296" t="s">
        <v>1140</v>
      </c>
      <c r="D16" s="283"/>
      <c r="E16" s="292"/>
    </row>
    <row r="17" spans="2:5" ht="15.5" thickTop="1" thickBot="1" x14ac:dyDescent="0.4">
      <c r="B17" s="313"/>
      <c r="C17" s="295" t="s">
        <v>569</v>
      </c>
      <c r="D17" s="283"/>
      <c r="E17" s="284"/>
    </row>
    <row r="18" spans="2:5" ht="15.5" thickTop="1" thickBot="1" x14ac:dyDescent="0.4">
      <c r="B18" s="313"/>
      <c r="C18" s="295" t="s">
        <v>585</v>
      </c>
      <c r="D18" s="291"/>
      <c r="E18" s="281"/>
    </row>
    <row r="19" spans="2:5" ht="15.5" thickTop="1" thickBot="1" x14ac:dyDescent="0.4">
      <c r="B19" s="313"/>
      <c r="C19" s="297" t="s">
        <v>584</v>
      </c>
      <c r="D19" s="283"/>
      <c r="E19" s="283"/>
    </row>
    <row r="20" spans="2:5" ht="15.5" thickTop="1" thickBot="1" x14ac:dyDescent="0.4">
      <c r="B20" s="314"/>
      <c r="C20" s="298" t="s">
        <v>570</v>
      </c>
      <c r="D20" s="283"/>
      <c r="E20" s="283"/>
    </row>
    <row r="21" spans="2:5" ht="15" thickBot="1" x14ac:dyDescent="0.4">
      <c r="C21" s="280"/>
    </row>
    <row r="22" spans="2:5" ht="15.5" thickTop="1" thickBot="1" x14ac:dyDescent="0.4">
      <c r="B22" s="312" t="s">
        <v>576</v>
      </c>
      <c r="C22" s="299" t="s">
        <v>572</v>
      </c>
      <c r="D22" s="292"/>
      <c r="E22" s="285"/>
    </row>
    <row r="23" spans="2:5" ht="15.5" thickTop="1" thickBot="1" x14ac:dyDescent="0.4">
      <c r="B23" s="313"/>
      <c r="C23" s="297" t="s">
        <v>573</v>
      </c>
      <c r="D23" s="292"/>
      <c r="E23" s="285"/>
    </row>
    <row r="24" spans="2:5" ht="15.5" thickTop="1" thickBot="1" x14ac:dyDescent="0.4">
      <c r="B24" s="313"/>
      <c r="C24" s="297" t="s">
        <v>574</v>
      </c>
      <c r="D24" s="292"/>
      <c r="E24" s="285"/>
    </row>
    <row r="25" spans="2:5" ht="15.5" thickTop="1" thickBot="1" x14ac:dyDescent="0.4">
      <c r="B25" s="314"/>
      <c r="C25" s="300" t="s">
        <v>575</v>
      </c>
      <c r="D25" s="292"/>
      <c r="E25" s="285"/>
    </row>
    <row r="26" spans="2:5" ht="15" thickBot="1" x14ac:dyDescent="0.4">
      <c r="C26" s="280"/>
      <c r="E26" s="289"/>
    </row>
    <row r="27" spans="2:5" ht="15.5" thickTop="1" thickBot="1" x14ac:dyDescent="0.4">
      <c r="B27" s="312" t="s">
        <v>579</v>
      </c>
      <c r="C27" s="294" t="s">
        <v>577</v>
      </c>
      <c r="D27" s="293"/>
      <c r="E27" s="290"/>
    </row>
    <row r="28" spans="2:5" ht="15.5" thickTop="1" thickBot="1" x14ac:dyDescent="0.4">
      <c r="B28" s="313"/>
      <c r="C28" s="295" t="s">
        <v>578</v>
      </c>
      <c r="D28" s="292"/>
      <c r="E28" s="285"/>
    </row>
    <row r="29" spans="2:5" ht="15.5" thickTop="1" thickBot="1" x14ac:dyDescent="0.4">
      <c r="B29" s="313"/>
      <c r="C29" s="295" t="s">
        <v>567</v>
      </c>
      <c r="D29" s="293"/>
      <c r="E29" s="288"/>
    </row>
    <row r="30" spans="2:5" ht="15.5" thickTop="1" thickBot="1" x14ac:dyDescent="0.4">
      <c r="B30" s="314"/>
      <c r="C30" s="298" t="s">
        <v>566</v>
      </c>
      <c r="D30" s="292"/>
      <c r="E30" s="285"/>
    </row>
    <row r="31" spans="2:5" ht="15" thickBot="1" x14ac:dyDescent="0.4">
      <c r="E31" s="289"/>
    </row>
    <row r="32" spans="2:5" s="278" customFormat="1" ht="21.5" thickTop="1" x14ac:dyDescent="0.35">
      <c r="B32" s="279" t="s">
        <v>591</v>
      </c>
    </row>
    <row r="33" spans="2:5" ht="15" thickBot="1" x14ac:dyDescent="0.4"/>
    <row r="34" spans="2:5" ht="15" thickBot="1" x14ac:dyDescent="0.4">
      <c r="D34" s="301" t="s">
        <v>590</v>
      </c>
      <c r="E34" s="302" t="s">
        <v>196</v>
      </c>
    </row>
    <row r="35" spans="2:5" ht="15" thickBot="1" x14ac:dyDescent="0.4">
      <c r="B35" s="312" t="s">
        <v>592</v>
      </c>
      <c r="C35" s="299" t="s">
        <v>582</v>
      </c>
      <c r="D35" s="286"/>
      <c r="E35" s="282"/>
    </row>
    <row r="36" spans="2:5" ht="15.5" thickTop="1" thickBot="1" x14ac:dyDescent="0.4">
      <c r="B36" s="313"/>
      <c r="C36" s="297" t="s">
        <v>581</v>
      </c>
      <c r="D36" s="283"/>
      <c r="E36" s="283"/>
    </row>
    <row r="37" spans="2:5" ht="15.5" thickTop="1" thickBot="1" x14ac:dyDescent="0.4">
      <c r="B37" s="313"/>
      <c r="C37" s="297" t="s">
        <v>580</v>
      </c>
      <c r="D37" s="291"/>
      <c r="E37" s="281"/>
    </row>
    <row r="38" spans="2:5" ht="15.5" thickTop="1" thickBot="1" x14ac:dyDescent="0.4">
      <c r="B38" s="313"/>
      <c r="C38" s="297" t="s">
        <v>588</v>
      </c>
      <c r="D38" s="283"/>
      <c r="E38" s="283"/>
    </row>
    <row r="39" spans="2:5" ht="30" thickTop="1" thickBot="1" x14ac:dyDescent="0.4">
      <c r="B39" s="313"/>
      <c r="C39" s="296" t="s">
        <v>589</v>
      </c>
      <c r="D39" s="283"/>
      <c r="E39" s="283"/>
    </row>
    <row r="40" spans="2:5" ht="15.5" thickTop="1" thickBot="1" x14ac:dyDescent="0.4">
      <c r="B40" s="314"/>
      <c r="C40" s="300" t="s">
        <v>587</v>
      </c>
      <c r="D40" s="283"/>
      <c r="E40" s="284"/>
    </row>
  </sheetData>
  <mergeCells count="4">
    <mergeCell ref="B5:B20"/>
    <mergeCell ref="B22:B25"/>
    <mergeCell ref="B27:B30"/>
    <mergeCell ref="B35:B4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B5D3539-BE5E-4C57-9DBC-41368DCA3260}">
          <x14:formula1>
            <xm:f>'Liste Codes NAF'!$C$4:$C$275</xm:f>
          </x14:formula1>
          <xm:sqref>D15</xm:sqref>
        </x14:dataValidation>
        <x14:dataValidation type="list" allowBlank="1" showInputMessage="1" showErrorMessage="1" xr:uid="{DA79D2C6-49A0-4963-AE84-8620AB5AA757}">
          <x14:formula1>
            <xm:f>'Liste Codes NAF'!$B$4:$B$275</xm:f>
          </x14:formula1>
          <xm:sqref>D16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6C2A-7671-4670-913F-81EDA5355428}">
  <dimension ref="B3:S78"/>
  <sheetViews>
    <sheetView showGridLines="0" zoomScale="70" zoomScaleNormal="70" workbookViewId="0">
      <selection activeCell="C4" sqref="C4"/>
    </sheetView>
  </sheetViews>
  <sheetFormatPr baseColWidth="10" defaultColWidth="11.54296875" defaultRowHeight="16" x14ac:dyDescent="0.4"/>
  <cols>
    <col min="1" max="1" width="15.54296875" style="138" customWidth="1"/>
    <col min="2" max="2" width="43.81640625" style="138" customWidth="1"/>
    <col min="3" max="3" width="38.6328125" style="138" customWidth="1"/>
    <col min="4" max="6" width="33.90625" style="138" customWidth="1"/>
    <col min="7" max="7" width="39.90625" style="138" customWidth="1"/>
    <col min="8" max="9" width="33.90625" style="138" customWidth="1"/>
    <col min="10" max="16384" width="11.54296875" style="138"/>
  </cols>
  <sheetData>
    <row r="3" spans="2:19" ht="24.5" x14ac:dyDescent="0.65">
      <c r="B3" s="242" t="s">
        <v>233</v>
      </c>
      <c r="C3" s="136"/>
      <c r="D3" s="136"/>
      <c r="E3" s="136"/>
      <c r="F3" s="136"/>
      <c r="G3" s="136"/>
      <c r="H3" s="136"/>
      <c r="I3" s="136"/>
      <c r="J3" s="136"/>
      <c r="K3" s="136"/>
      <c r="L3" s="136"/>
      <c r="M3" s="136"/>
      <c r="N3" s="136"/>
      <c r="O3" s="137"/>
      <c r="P3" s="137"/>
      <c r="Q3" s="137"/>
      <c r="R3" s="137"/>
      <c r="S3" s="137"/>
    </row>
    <row r="5" spans="2:19" ht="16.5" thickBot="1" x14ac:dyDescent="0.45"/>
    <row r="6" spans="2:19" ht="21.5" thickBot="1" x14ac:dyDescent="0.45">
      <c r="B6" s="340" t="s">
        <v>169</v>
      </c>
      <c r="C6" s="319" t="s">
        <v>548</v>
      </c>
      <c r="D6" s="320"/>
      <c r="E6" s="321" t="s">
        <v>549</v>
      </c>
      <c r="F6" s="322"/>
      <c r="G6" s="317" t="s">
        <v>550</v>
      </c>
      <c r="H6" s="318"/>
      <c r="I6" s="233" t="s">
        <v>551</v>
      </c>
    </row>
    <row r="7" spans="2:19" ht="36" customHeight="1" x14ac:dyDescent="0.4">
      <c r="B7" s="341"/>
      <c r="C7" s="227" t="s">
        <v>234</v>
      </c>
      <c r="D7" s="228" t="s">
        <v>304</v>
      </c>
      <c r="E7" s="229" t="s">
        <v>236</v>
      </c>
      <c r="F7" s="230" t="s">
        <v>235</v>
      </c>
      <c r="G7" s="236" t="s">
        <v>555</v>
      </c>
      <c r="H7" s="237" t="s">
        <v>237</v>
      </c>
      <c r="I7" s="234" t="s">
        <v>238</v>
      </c>
    </row>
    <row r="8" spans="2:19" ht="48.65" customHeight="1" thickBot="1" x14ac:dyDescent="0.45">
      <c r="B8" s="342"/>
      <c r="C8" s="338" t="s">
        <v>242</v>
      </c>
      <c r="D8" s="339"/>
      <c r="E8" s="231" t="s">
        <v>243</v>
      </c>
      <c r="F8" s="232" t="s">
        <v>243</v>
      </c>
      <c r="G8" s="238" t="s">
        <v>245</v>
      </c>
      <c r="H8" s="239" t="s">
        <v>246</v>
      </c>
      <c r="I8" s="235" t="s">
        <v>244</v>
      </c>
    </row>
    <row r="9" spans="2:19" x14ac:dyDescent="0.4">
      <c r="B9" s="223" t="s">
        <v>150</v>
      </c>
      <c r="C9" s="139" t="s">
        <v>544</v>
      </c>
      <c r="D9" s="140" t="s">
        <v>544</v>
      </c>
      <c r="E9" s="140" t="s">
        <v>544</v>
      </c>
      <c r="F9" s="140" t="s">
        <v>544</v>
      </c>
      <c r="G9" s="140" t="s">
        <v>544</v>
      </c>
      <c r="H9" s="140" t="s">
        <v>544</v>
      </c>
      <c r="I9" s="141" t="s">
        <v>544</v>
      </c>
    </row>
    <row r="10" spans="2:19" x14ac:dyDescent="0.4">
      <c r="B10" s="224" t="s">
        <v>155</v>
      </c>
      <c r="C10" s="142" t="s">
        <v>239</v>
      </c>
      <c r="D10" s="140" t="s">
        <v>544</v>
      </c>
      <c r="E10" s="140" t="s">
        <v>544</v>
      </c>
      <c r="F10" s="140" t="s">
        <v>544</v>
      </c>
      <c r="G10" s="140" t="s">
        <v>544</v>
      </c>
      <c r="H10" s="140" t="s">
        <v>544</v>
      </c>
      <c r="I10" s="141" t="s">
        <v>544</v>
      </c>
    </row>
    <row r="11" spans="2:19" x14ac:dyDescent="0.4">
      <c r="B11" s="224" t="s">
        <v>108</v>
      </c>
      <c r="C11" s="142" t="s">
        <v>239</v>
      </c>
      <c r="D11" s="143" t="s">
        <v>544</v>
      </c>
      <c r="E11" s="144" t="s">
        <v>239</v>
      </c>
      <c r="F11" s="144" t="s">
        <v>239</v>
      </c>
      <c r="G11" s="143" t="s">
        <v>544</v>
      </c>
      <c r="H11" s="144" t="s">
        <v>240</v>
      </c>
      <c r="I11" s="145" t="s">
        <v>544</v>
      </c>
    </row>
    <row r="12" spans="2:19" ht="32" x14ac:dyDescent="0.4">
      <c r="B12" s="225" t="s">
        <v>153</v>
      </c>
      <c r="C12" s="142" t="s">
        <v>239</v>
      </c>
      <c r="D12" s="143" t="s">
        <v>544</v>
      </c>
      <c r="E12" s="144" t="s">
        <v>239</v>
      </c>
      <c r="F12" s="144" t="s">
        <v>240</v>
      </c>
      <c r="G12" s="144" t="s">
        <v>240</v>
      </c>
      <c r="H12" s="144" t="s">
        <v>240</v>
      </c>
      <c r="I12" s="154" t="s">
        <v>544</v>
      </c>
    </row>
    <row r="13" spans="2:19" x14ac:dyDescent="0.4">
      <c r="B13" s="225" t="s">
        <v>172</v>
      </c>
      <c r="C13" s="142" t="s">
        <v>240</v>
      </c>
      <c r="D13" s="143" t="s">
        <v>544</v>
      </c>
      <c r="E13" s="144" t="s">
        <v>240</v>
      </c>
      <c r="F13" s="143" t="s">
        <v>544</v>
      </c>
      <c r="G13" s="144" t="s">
        <v>240</v>
      </c>
      <c r="H13" s="144" t="s">
        <v>240</v>
      </c>
      <c r="I13" s="155" t="s">
        <v>544</v>
      </c>
    </row>
    <row r="14" spans="2:19" x14ac:dyDescent="0.4">
      <c r="B14" s="224" t="s">
        <v>149</v>
      </c>
      <c r="C14" s="142" t="s">
        <v>240</v>
      </c>
      <c r="D14" s="143" t="s">
        <v>544</v>
      </c>
      <c r="E14" s="143" t="s">
        <v>544</v>
      </c>
      <c r="F14" s="143" t="s">
        <v>544</v>
      </c>
      <c r="G14" s="143" t="s">
        <v>544</v>
      </c>
      <c r="H14" s="144" t="s">
        <v>240</v>
      </c>
      <c r="I14" s="156" t="s">
        <v>240</v>
      </c>
    </row>
    <row r="15" spans="2:19" x14ac:dyDescent="0.4">
      <c r="B15" s="224" t="s">
        <v>173</v>
      </c>
      <c r="C15" s="142" t="s">
        <v>239</v>
      </c>
      <c r="D15" s="144" t="s">
        <v>240</v>
      </c>
      <c r="E15" s="144" t="s">
        <v>239</v>
      </c>
      <c r="F15" s="144" t="s">
        <v>239</v>
      </c>
      <c r="G15" s="144" t="s">
        <v>240</v>
      </c>
      <c r="H15" s="144" t="s">
        <v>239</v>
      </c>
      <c r="I15" s="155" t="s">
        <v>239</v>
      </c>
    </row>
    <row r="16" spans="2:19" x14ac:dyDescent="0.4">
      <c r="B16" s="224" t="s">
        <v>109</v>
      </c>
      <c r="C16" s="142" t="s">
        <v>239</v>
      </c>
      <c r="D16" s="144" t="s">
        <v>239</v>
      </c>
      <c r="E16" s="144" t="s">
        <v>239</v>
      </c>
      <c r="F16" s="144" t="s">
        <v>239</v>
      </c>
      <c r="G16" s="144" t="s">
        <v>240</v>
      </c>
      <c r="H16" s="144" t="s">
        <v>239</v>
      </c>
      <c r="I16" s="156" t="s">
        <v>240</v>
      </c>
    </row>
    <row r="17" spans="2:9" x14ac:dyDescent="0.4">
      <c r="B17" s="224" t="s">
        <v>110</v>
      </c>
      <c r="C17" s="142" t="s">
        <v>240</v>
      </c>
      <c r="D17" s="144" t="s">
        <v>239</v>
      </c>
      <c r="E17" s="144" t="s">
        <v>240</v>
      </c>
      <c r="F17" s="143" t="s">
        <v>544</v>
      </c>
      <c r="G17" s="143" t="s">
        <v>544</v>
      </c>
      <c r="H17" s="144" t="s">
        <v>240</v>
      </c>
      <c r="I17" s="155" t="s">
        <v>544</v>
      </c>
    </row>
    <row r="18" spans="2:9" x14ac:dyDescent="0.4">
      <c r="B18" s="224" t="s">
        <v>111</v>
      </c>
      <c r="C18" s="148" t="s">
        <v>544</v>
      </c>
      <c r="D18" s="143" t="s">
        <v>544</v>
      </c>
      <c r="E18" s="143" t="s">
        <v>544</v>
      </c>
      <c r="F18" s="143" t="s">
        <v>544</v>
      </c>
      <c r="G18" s="143" t="s">
        <v>544</v>
      </c>
      <c r="H18" s="144" t="s">
        <v>239</v>
      </c>
      <c r="I18" s="155" t="s">
        <v>544</v>
      </c>
    </row>
    <row r="19" spans="2:9" x14ac:dyDescent="0.4">
      <c r="B19" s="224" t="s">
        <v>123</v>
      </c>
      <c r="C19" s="142" t="s">
        <v>239</v>
      </c>
      <c r="D19" s="143" t="s">
        <v>544</v>
      </c>
      <c r="E19" s="144" t="s">
        <v>239</v>
      </c>
      <c r="F19" s="144" t="s">
        <v>240</v>
      </c>
      <c r="G19" s="144" t="s">
        <v>240</v>
      </c>
      <c r="H19" s="144" t="s">
        <v>240</v>
      </c>
      <c r="I19" s="155" t="s">
        <v>544</v>
      </c>
    </row>
    <row r="20" spans="2:9" x14ac:dyDescent="0.4">
      <c r="B20" s="224" t="s">
        <v>112</v>
      </c>
      <c r="C20" s="142" t="s">
        <v>239</v>
      </c>
      <c r="D20" s="143" t="s">
        <v>544</v>
      </c>
      <c r="E20" s="144" t="s">
        <v>240</v>
      </c>
      <c r="F20" s="143" t="s">
        <v>544</v>
      </c>
      <c r="G20" s="143" t="s">
        <v>544</v>
      </c>
      <c r="H20" s="144" t="s">
        <v>240</v>
      </c>
      <c r="I20" s="155" t="s">
        <v>544</v>
      </c>
    </row>
    <row r="21" spans="2:9" x14ac:dyDescent="0.4">
      <c r="B21" s="224" t="s">
        <v>113</v>
      </c>
      <c r="C21" s="142" t="s">
        <v>239</v>
      </c>
      <c r="D21" s="143" t="s">
        <v>544</v>
      </c>
      <c r="E21" s="144" t="s">
        <v>239</v>
      </c>
      <c r="F21" s="143" t="s">
        <v>544</v>
      </c>
      <c r="G21" s="143" t="s">
        <v>544</v>
      </c>
      <c r="H21" s="144" t="s">
        <v>239</v>
      </c>
      <c r="I21" s="155" t="s">
        <v>544</v>
      </c>
    </row>
    <row r="22" spans="2:9" x14ac:dyDescent="0.4">
      <c r="B22" s="224" t="s">
        <v>114</v>
      </c>
      <c r="C22" s="142" t="s">
        <v>239</v>
      </c>
      <c r="D22" s="143" t="s">
        <v>544</v>
      </c>
      <c r="E22" s="144" t="s">
        <v>239</v>
      </c>
      <c r="F22" s="144" t="s">
        <v>240</v>
      </c>
      <c r="G22" s="144" t="s">
        <v>240</v>
      </c>
      <c r="H22" s="144" t="s">
        <v>240</v>
      </c>
      <c r="I22" s="155" t="s">
        <v>544</v>
      </c>
    </row>
    <row r="23" spans="2:9" x14ac:dyDescent="0.4">
      <c r="B23" s="224" t="s">
        <v>115</v>
      </c>
      <c r="C23" s="148" t="s">
        <v>544</v>
      </c>
      <c r="D23" s="143" t="s">
        <v>544</v>
      </c>
      <c r="E23" s="143" t="s">
        <v>544</v>
      </c>
      <c r="F23" s="143" t="s">
        <v>544</v>
      </c>
      <c r="G23" s="143" t="s">
        <v>544</v>
      </c>
      <c r="H23" s="144" t="s">
        <v>239</v>
      </c>
      <c r="I23" s="155" t="s">
        <v>544</v>
      </c>
    </row>
    <row r="24" spans="2:9" x14ac:dyDescent="0.4">
      <c r="B24" s="224" t="s">
        <v>116</v>
      </c>
      <c r="C24" s="142" t="s">
        <v>240</v>
      </c>
      <c r="D24" s="143" t="s">
        <v>544</v>
      </c>
      <c r="E24" s="143" t="s">
        <v>544</v>
      </c>
      <c r="F24" s="143" t="s">
        <v>544</v>
      </c>
      <c r="G24" s="143" t="s">
        <v>544</v>
      </c>
      <c r="H24" s="144" t="s">
        <v>240</v>
      </c>
      <c r="I24" s="155" t="s">
        <v>544</v>
      </c>
    </row>
    <row r="25" spans="2:9" x14ac:dyDescent="0.4">
      <c r="B25" s="225" t="s">
        <v>151</v>
      </c>
      <c r="C25" s="158" t="s">
        <v>240</v>
      </c>
      <c r="D25" s="143" t="s">
        <v>544</v>
      </c>
      <c r="E25" s="144" t="s">
        <v>240</v>
      </c>
      <c r="F25" s="157" t="s">
        <v>544</v>
      </c>
      <c r="G25" s="143" t="s">
        <v>544</v>
      </c>
      <c r="H25" s="144" t="s">
        <v>240</v>
      </c>
      <c r="I25" s="155" t="s">
        <v>544</v>
      </c>
    </row>
    <row r="26" spans="2:9" ht="32" x14ac:dyDescent="0.4">
      <c r="B26" s="225" t="s">
        <v>175</v>
      </c>
      <c r="C26" s="158" t="s">
        <v>240</v>
      </c>
      <c r="D26" s="143" t="s">
        <v>544</v>
      </c>
      <c r="E26" s="143" t="s">
        <v>544</v>
      </c>
      <c r="F26" s="157" t="s">
        <v>544</v>
      </c>
      <c r="G26" s="143" t="s">
        <v>544</v>
      </c>
      <c r="H26" s="143" t="s">
        <v>544</v>
      </c>
      <c r="I26" s="157" t="s">
        <v>544</v>
      </c>
    </row>
    <row r="27" spans="2:9" x14ac:dyDescent="0.4">
      <c r="B27" s="225" t="s">
        <v>160</v>
      </c>
      <c r="C27" s="158" t="s">
        <v>239</v>
      </c>
      <c r="D27" s="143" t="s">
        <v>544</v>
      </c>
      <c r="E27" s="144" t="s">
        <v>240</v>
      </c>
      <c r="F27" s="157" t="s">
        <v>544</v>
      </c>
      <c r="G27" s="143" t="s">
        <v>544</v>
      </c>
      <c r="H27" s="144" t="s">
        <v>240</v>
      </c>
      <c r="I27" s="155" t="s">
        <v>239</v>
      </c>
    </row>
    <row r="28" spans="2:9" ht="58.75" customHeight="1" x14ac:dyDescent="0.4">
      <c r="B28" s="225" t="s">
        <v>170</v>
      </c>
      <c r="C28" s="158" t="s">
        <v>239</v>
      </c>
      <c r="D28" s="144" t="s">
        <v>240</v>
      </c>
      <c r="E28" s="144" t="s">
        <v>240</v>
      </c>
      <c r="F28" s="157" t="s">
        <v>544</v>
      </c>
      <c r="G28" s="143" t="s">
        <v>544</v>
      </c>
      <c r="H28" s="144" t="s">
        <v>240</v>
      </c>
      <c r="I28" s="155" t="s">
        <v>544</v>
      </c>
    </row>
    <row r="29" spans="2:9" ht="68.400000000000006" customHeight="1" x14ac:dyDescent="0.4">
      <c r="B29" s="225" t="s">
        <v>176</v>
      </c>
      <c r="C29" s="158" t="s">
        <v>240</v>
      </c>
      <c r="D29" s="143" t="s">
        <v>544</v>
      </c>
      <c r="E29" s="144" t="s">
        <v>240</v>
      </c>
      <c r="F29" s="157" t="s">
        <v>544</v>
      </c>
      <c r="G29" s="143" t="s">
        <v>544</v>
      </c>
      <c r="H29" s="144" t="s">
        <v>240</v>
      </c>
      <c r="I29" s="155" t="s">
        <v>544</v>
      </c>
    </row>
    <row r="30" spans="2:9" x14ac:dyDescent="0.4">
      <c r="B30" s="225" t="s">
        <v>157</v>
      </c>
      <c r="C30" s="158" t="s">
        <v>240</v>
      </c>
      <c r="D30" s="143" t="s">
        <v>544</v>
      </c>
      <c r="E30" s="143" t="s">
        <v>544</v>
      </c>
      <c r="F30" s="157" t="s">
        <v>544</v>
      </c>
      <c r="G30" s="143" t="s">
        <v>544</v>
      </c>
      <c r="H30" s="144" t="s">
        <v>240</v>
      </c>
      <c r="I30" s="156" t="s">
        <v>240</v>
      </c>
    </row>
    <row r="31" spans="2:9" x14ac:dyDescent="0.4">
      <c r="B31" s="225" t="s">
        <v>159</v>
      </c>
      <c r="C31" s="158" t="s">
        <v>239</v>
      </c>
      <c r="D31" s="143" t="s">
        <v>544</v>
      </c>
      <c r="E31" s="144" t="s">
        <v>240</v>
      </c>
      <c r="F31" s="157" t="s">
        <v>544</v>
      </c>
      <c r="G31" s="143" t="s">
        <v>544</v>
      </c>
      <c r="H31" s="144" t="s">
        <v>240</v>
      </c>
      <c r="I31" s="156" t="s">
        <v>240</v>
      </c>
    </row>
    <row r="32" spans="2:9" x14ac:dyDescent="0.4">
      <c r="B32" s="224" t="s">
        <v>117</v>
      </c>
      <c r="C32" s="159" t="s">
        <v>544</v>
      </c>
      <c r="D32" s="143" t="s">
        <v>544</v>
      </c>
      <c r="E32" s="143" t="s">
        <v>544</v>
      </c>
      <c r="F32" s="157" t="s">
        <v>544</v>
      </c>
      <c r="G32" s="143" t="s">
        <v>544</v>
      </c>
      <c r="H32" s="143" t="s">
        <v>544</v>
      </c>
      <c r="I32" s="155" t="s">
        <v>544</v>
      </c>
    </row>
    <row r="33" spans="2:9" x14ac:dyDescent="0.4">
      <c r="B33" s="225" t="s">
        <v>171</v>
      </c>
      <c r="C33" s="158" t="s">
        <v>239</v>
      </c>
      <c r="D33" s="144" t="s">
        <v>240</v>
      </c>
      <c r="E33" s="143" t="s">
        <v>544</v>
      </c>
      <c r="F33" s="157" t="s">
        <v>544</v>
      </c>
      <c r="G33" s="143" t="s">
        <v>544</v>
      </c>
      <c r="H33" s="143" t="s">
        <v>544</v>
      </c>
      <c r="I33" s="155" t="s">
        <v>544</v>
      </c>
    </row>
    <row r="34" spans="2:9" x14ac:dyDescent="0.4">
      <c r="B34" s="225" t="s">
        <v>174</v>
      </c>
      <c r="C34" s="159" t="s">
        <v>544</v>
      </c>
      <c r="D34" s="143" t="s">
        <v>544</v>
      </c>
      <c r="E34" s="143" t="s">
        <v>544</v>
      </c>
      <c r="F34" s="157" t="s">
        <v>544</v>
      </c>
      <c r="G34" s="143" t="s">
        <v>544</v>
      </c>
      <c r="H34" s="143" t="s">
        <v>544</v>
      </c>
      <c r="I34" s="156" t="s">
        <v>240</v>
      </c>
    </row>
    <row r="35" spans="2:9" x14ac:dyDescent="0.4">
      <c r="B35" s="225" t="s">
        <v>156</v>
      </c>
      <c r="C35" s="159" t="s">
        <v>544</v>
      </c>
      <c r="D35" s="143" t="s">
        <v>544</v>
      </c>
      <c r="E35" s="143" t="s">
        <v>544</v>
      </c>
      <c r="F35" s="157" t="s">
        <v>544</v>
      </c>
      <c r="G35" s="143" t="s">
        <v>544</v>
      </c>
      <c r="H35" s="144" t="s">
        <v>239</v>
      </c>
      <c r="I35" s="156" t="s">
        <v>240</v>
      </c>
    </row>
    <row r="36" spans="2:9" x14ac:dyDescent="0.4">
      <c r="B36" s="224" t="s">
        <v>118</v>
      </c>
      <c r="C36" s="159" t="s">
        <v>544</v>
      </c>
      <c r="D36" s="143" t="s">
        <v>544</v>
      </c>
      <c r="E36" s="143" t="s">
        <v>544</v>
      </c>
      <c r="F36" s="157" t="s">
        <v>544</v>
      </c>
      <c r="G36" s="143" t="s">
        <v>544</v>
      </c>
      <c r="H36" s="143" t="s">
        <v>544</v>
      </c>
      <c r="I36" s="155" t="s">
        <v>544</v>
      </c>
    </row>
    <row r="37" spans="2:9" x14ac:dyDescent="0.4">
      <c r="B37" s="224" t="s">
        <v>530</v>
      </c>
      <c r="C37" s="158" t="s">
        <v>240</v>
      </c>
      <c r="D37" s="143" t="s">
        <v>544</v>
      </c>
      <c r="E37" s="143" t="s">
        <v>544</v>
      </c>
      <c r="F37" s="157" t="s">
        <v>544</v>
      </c>
      <c r="G37" s="143" t="s">
        <v>544</v>
      </c>
      <c r="H37" s="144" t="s">
        <v>240</v>
      </c>
      <c r="I37" s="155" t="s">
        <v>239</v>
      </c>
    </row>
    <row r="38" spans="2:9" ht="32" x14ac:dyDescent="0.4">
      <c r="B38" s="225" t="s">
        <v>177</v>
      </c>
      <c r="C38" s="158" t="s">
        <v>240</v>
      </c>
      <c r="D38" s="143" t="s">
        <v>544</v>
      </c>
      <c r="E38" s="143" t="s">
        <v>544</v>
      </c>
      <c r="F38" s="157" t="s">
        <v>544</v>
      </c>
      <c r="G38" s="143" t="s">
        <v>544</v>
      </c>
      <c r="H38" s="143" t="s">
        <v>544</v>
      </c>
      <c r="I38" s="146" t="s">
        <v>544</v>
      </c>
    </row>
    <row r="39" spans="2:9" x14ac:dyDescent="0.4">
      <c r="B39" s="224" t="s">
        <v>124</v>
      </c>
      <c r="C39" s="158" t="s">
        <v>239</v>
      </c>
      <c r="D39" s="143" t="s">
        <v>544</v>
      </c>
      <c r="E39" s="144" t="s">
        <v>239</v>
      </c>
      <c r="F39" s="161" t="s">
        <v>239</v>
      </c>
      <c r="G39" s="143" t="s">
        <v>544</v>
      </c>
      <c r="H39" s="144" t="s">
        <v>240</v>
      </c>
      <c r="I39" s="146" t="s">
        <v>239</v>
      </c>
    </row>
    <row r="40" spans="2:9" x14ac:dyDescent="0.4">
      <c r="B40" s="225" t="s">
        <v>152</v>
      </c>
      <c r="C40" s="158" t="s">
        <v>239</v>
      </c>
      <c r="D40" s="143" t="s">
        <v>544</v>
      </c>
      <c r="E40" s="144" t="s">
        <v>239</v>
      </c>
      <c r="F40" s="161" t="s">
        <v>240</v>
      </c>
      <c r="G40" s="144" t="s">
        <v>240</v>
      </c>
      <c r="H40" s="144" t="s">
        <v>240</v>
      </c>
      <c r="I40" s="146" t="s">
        <v>544</v>
      </c>
    </row>
    <row r="41" spans="2:9" ht="32" x14ac:dyDescent="0.4">
      <c r="B41" s="225" t="s">
        <v>241</v>
      </c>
      <c r="C41" s="160" t="s">
        <v>544</v>
      </c>
      <c r="D41" s="143" t="s">
        <v>544</v>
      </c>
      <c r="E41" s="143" t="s">
        <v>544</v>
      </c>
      <c r="F41" s="157" t="s">
        <v>544</v>
      </c>
      <c r="G41" s="143" t="s">
        <v>544</v>
      </c>
      <c r="H41" s="143" t="s">
        <v>544</v>
      </c>
      <c r="I41" s="143" t="s">
        <v>544</v>
      </c>
    </row>
    <row r="42" spans="2:9" x14ac:dyDescent="0.4">
      <c r="B42" s="224" t="s">
        <v>119</v>
      </c>
      <c r="C42" s="142" t="s">
        <v>240</v>
      </c>
      <c r="D42" s="143" t="s">
        <v>544</v>
      </c>
      <c r="E42" s="143" t="s">
        <v>544</v>
      </c>
      <c r="F42" s="143" t="s">
        <v>544</v>
      </c>
      <c r="G42" s="143" t="s">
        <v>544</v>
      </c>
      <c r="H42" s="144" t="s">
        <v>240</v>
      </c>
      <c r="I42" s="146" t="s">
        <v>239</v>
      </c>
    </row>
    <row r="43" spans="2:9" x14ac:dyDescent="0.4">
      <c r="B43" s="224" t="s">
        <v>120</v>
      </c>
      <c r="C43" s="148" t="s">
        <v>544</v>
      </c>
      <c r="D43" s="143" t="s">
        <v>544</v>
      </c>
      <c r="E43" s="143" t="s">
        <v>544</v>
      </c>
      <c r="F43" s="143" t="s">
        <v>544</v>
      </c>
      <c r="G43" s="143" t="s">
        <v>544</v>
      </c>
      <c r="H43" s="143" t="s">
        <v>544</v>
      </c>
      <c r="I43" s="147" t="s">
        <v>240</v>
      </c>
    </row>
    <row r="44" spans="2:9" x14ac:dyDescent="0.4">
      <c r="B44" s="224" t="s">
        <v>121</v>
      </c>
      <c r="C44" s="142" t="s">
        <v>239</v>
      </c>
      <c r="D44" s="144" t="s">
        <v>240</v>
      </c>
      <c r="E44" s="144" t="s">
        <v>239</v>
      </c>
      <c r="F44" s="144" t="s">
        <v>240</v>
      </c>
      <c r="G44" s="143" t="s">
        <v>544</v>
      </c>
      <c r="H44" s="144" t="s">
        <v>239</v>
      </c>
      <c r="I44" s="146" t="s">
        <v>239</v>
      </c>
    </row>
    <row r="45" spans="2:9" x14ac:dyDescent="0.4">
      <c r="B45" s="225" t="s">
        <v>125</v>
      </c>
      <c r="C45" s="148" t="s">
        <v>544</v>
      </c>
      <c r="D45" s="143" t="s">
        <v>544</v>
      </c>
      <c r="E45" s="143" t="s">
        <v>544</v>
      </c>
      <c r="F45" s="143" t="s">
        <v>544</v>
      </c>
      <c r="G45" s="143" t="s">
        <v>544</v>
      </c>
      <c r="H45" s="144" t="s">
        <v>239</v>
      </c>
      <c r="I45" s="146" t="s">
        <v>544</v>
      </c>
    </row>
    <row r="46" spans="2:9" ht="16.5" thickBot="1" x14ac:dyDescent="0.45">
      <c r="B46" s="226" t="s">
        <v>154</v>
      </c>
      <c r="C46" s="149" t="s">
        <v>544</v>
      </c>
      <c r="D46" s="150" t="s">
        <v>544</v>
      </c>
      <c r="E46" s="150" t="s">
        <v>544</v>
      </c>
      <c r="F46" s="150" t="s">
        <v>544</v>
      </c>
      <c r="G46" s="150" t="s">
        <v>544</v>
      </c>
      <c r="H46" s="151" t="s">
        <v>240</v>
      </c>
      <c r="I46" s="152" t="s">
        <v>544</v>
      </c>
    </row>
    <row r="50" spans="2:17" ht="24.5" x14ac:dyDescent="0.65">
      <c r="B50" s="242" t="s">
        <v>554</v>
      </c>
      <c r="C50" s="136"/>
      <c r="D50" s="136"/>
      <c r="E50" s="136"/>
      <c r="F50" s="136"/>
      <c r="G50" s="136"/>
      <c r="H50" s="136"/>
      <c r="I50" s="136"/>
      <c r="J50" s="136"/>
      <c r="K50" s="136"/>
      <c r="L50" s="136"/>
      <c r="M50" s="136"/>
      <c r="N50" s="136"/>
      <c r="O50" s="137"/>
      <c r="P50" s="137"/>
      <c r="Q50" s="137"/>
    </row>
    <row r="52" spans="2:17" ht="16.5" thickBot="1" x14ac:dyDescent="0.45"/>
    <row r="53" spans="2:17" ht="48" customHeight="1" thickBot="1" x14ac:dyDescent="0.45">
      <c r="B53" s="240" t="s">
        <v>553</v>
      </c>
      <c r="C53" s="240" t="s">
        <v>552</v>
      </c>
      <c r="D53" s="241" t="s">
        <v>364</v>
      </c>
      <c r="E53" s="364" t="s">
        <v>355</v>
      </c>
      <c r="F53" s="364"/>
      <c r="G53" s="364"/>
      <c r="H53" s="364"/>
      <c r="I53" s="364"/>
      <c r="J53" s="365"/>
    </row>
    <row r="54" spans="2:17" s="153" customFormat="1" ht="28.25" customHeight="1" x14ac:dyDescent="0.5">
      <c r="B54" s="343" t="s">
        <v>548</v>
      </c>
      <c r="C54" s="358" t="s">
        <v>234</v>
      </c>
      <c r="D54" s="243" t="s">
        <v>302</v>
      </c>
      <c r="E54" s="355" t="s">
        <v>350</v>
      </c>
      <c r="F54" s="356"/>
      <c r="G54" s="356"/>
      <c r="H54" s="356"/>
      <c r="I54" s="356"/>
      <c r="J54" s="357"/>
    </row>
    <row r="55" spans="2:17" s="153" customFormat="1" ht="28.25" customHeight="1" x14ac:dyDescent="0.5">
      <c r="B55" s="344"/>
      <c r="C55" s="359"/>
      <c r="D55" s="245" t="s">
        <v>303</v>
      </c>
      <c r="E55" s="352" t="s">
        <v>330</v>
      </c>
      <c r="F55" s="353"/>
      <c r="G55" s="353"/>
      <c r="H55" s="353"/>
      <c r="I55" s="353"/>
      <c r="J55" s="354"/>
    </row>
    <row r="56" spans="2:17" s="153" customFormat="1" ht="28.25" customHeight="1" x14ac:dyDescent="0.5">
      <c r="B56" s="344"/>
      <c r="C56" s="359" t="s">
        <v>304</v>
      </c>
      <c r="D56" s="245" t="s">
        <v>305</v>
      </c>
      <c r="E56" s="352" t="s">
        <v>315</v>
      </c>
      <c r="F56" s="353"/>
      <c r="G56" s="353"/>
      <c r="H56" s="353"/>
      <c r="I56" s="353"/>
      <c r="J56" s="354"/>
    </row>
    <row r="57" spans="2:17" s="153" customFormat="1" ht="28.25" customHeight="1" x14ac:dyDescent="0.5">
      <c r="B57" s="344"/>
      <c r="C57" s="359"/>
      <c r="D57" s="245" t="s">
        <v>328</v>
      </c>
      <c r="E57" s="352" t="s">
        <v>329</v>
      </c>
      <c r="F57" s="353"/>
      <c r="G57" s="353"/>
      <c r="H57" s="353"/>
      <c r="I57" s="353"/>
      <c r="J57" s="354"/>
    </row>
    <row r="58" spans="2:17" s="153" customFormat="1" ht="28.25" customHeight="1" thickBot="1" x14ac:dyDescent="0.55000000000000004">
      <c r="B58" s="345"/>
      <c r="C58" s="360"/>
      <c r="D58" s="244" t="s">
        <v>306</v>
      </c>
      <c r="E58" s="349" t="s">
        <v>324</v>
      </c>
      <c r="F58" s="350"/>
      <c r="G58" s="350"/>
      <c r="H58" s="350"/>
      <c r="I58" s="350"/>
      <c r="J58" s="351"/>
    </row>
    <row r="59" spans="2:17" s="153" customFormat="1" ht="28.25" customHeight="1" x14ac:dyDescent="0.5">
      <c r="B59" s="346" t="s">
        <v>549</v>
      </c>
      <c r="C59" s="361" t="s">
        <v>236</v>
      </c>
      <c r="D59" s="246" t="s">
        <v>309</v>
      </c>
      <c r="E59" s="355" t="s">
        <v>356</v>
      </c>
      <c r="F59" s="356"/>
      <c r="G59" s="356"/>
      <c r="H59" s="356"/>
      <c r="I59" s="356"/>
      <c r="J59" s="357"/>
    </row>
    <row r="60" spans="2:17" s="153" customFormat="1" ht="28.25" customHeight="1" x14ac:dyDescent="0.5">
      <c r="B60" s="347"/>
      <c r="C60" s="362"/>
      <c r="D60" s="248" t="s">
        <v>310</v>
      </c>
      <c r="E60" s="352" t="s">
        <v>357</v>
      </c>
      <c r="F60" s="353"/>
      <c r="G60" s="353"/>
      <c r="H60" s="353"/>
      <c r="I60" s="353"/>
      <c r="J60" s="354"/>
    </row>
    <row r="61" spans="2:17" s="153" customFormat="1" ht="28.25" customHeight="1" x14ac:dyDescent="0.5">
      <c r="B61" s="347"/>
      <c r="C61" s="362" t="s">
        <v>235</v>
      </c>
      <c r="D61" s="248" t="s">
        <v>307</v>
      </c>
      <c r="E61" s="352" t="s">
        <v>331</v>
      </c>
      <c r="F61" s="353"/>
      <c r="G61" s="353"/>
      <c r="H61" s="353"/>
      <c r="I61" s="353"/>
      <c r="J61" s="354"/>
    </row>
    <row r="62" spans="2:17" s="153" customFormat="1" ht="28.25" customHeight="1" x14ac:dyDescent="0.5">
      <c r="B62" s="347"/>
      <c r="C62" s="362"/>
      <c r="D62" s="248" t="s">
        <v>308</v>
      </c>
      <c r="E62" s="352" t="s">
        <v>341</v>
      </c>
      <c r="F62" s="353"/>
      <c r="G62" s="353"/>
      <c r="H62" s="353"/>
      <c r="I62" s="353"/>
      <c r="J62" s="354"/>
    </row>
    <row r="63" spans="2:17" s="153" customFormat="1" ht="28.25" customHeight="1" x14ac:dyDescent="0.5">
      <c r="B63" s="347"/>
      <c r="C63" s="362"/>
      <c r="D63" s="248" t="s">
        <v>311</v>
      </c>
      <c r="E63" s="352" t="s">
        <v>346</v>
      </c>
      <c r="F63" s="353"/>
      <c r="G63" s="353"/>
      <c r="H63" s="353"/>
      <c r="I63" s="353"/>
      <c r="J63" s="354"/>
    </row>
    <row r="64" spans="2:17" s="153" customFormat="1" ht="28.25" customHeight="1" thickBot="1" x14ac:dyDescent="0.55000000000000004">
      <c r="B64" s="348"/>
      <c r="C64" s="363"/>
      <c r="D64" s="247" t="s">
        <v>312</v>
      </c>
      <c r="E64" s="349" t="s">
        <v>352</v>
      </c>
      <c r="F64" s="350"/>
      <c r="G64" s="350"/>
      <c r="H64" s="350"/>
      <c r="I64" s="350"/>
      <c r="J64" s="351"/>
    </row>
    <row r="65" spans="2:10" s="153" customFormat="1" ht="18.5" x14ac:dyDescent="0.5">
      <c r="B65" s="332" t="s">
        <v>550</v>
      </c>
      <c r="C65" s="375" t="s">
        <v>555</v>
      </c>
      <c r="D65" s="249" t="s">
        <v>313</v>
      </c>
      <c r="E65" s="355" t="s">
        <v>316</v>
      </c>
      <c r="F65" s="356"/>
      <c r="G65" s="356"/>
      <c r="H65" s="356"/>
      <c r="I65" s="356"/>
      <c r="J65" s="357"/>
    </row>
    <row r="66" spans="2:10" s="153" customFormat="1" ht="37" x14ac:dyDescent="0.5">
      <c r="B66" s="333"/>
      <c r="C66" s="376"/>
      <c r="D66" s="250" t="s">
        <v>365</v>
      </c>
      <c r="E66" s="352" t="s">
        <v>321</v>
      </c>
      <c r="F66" s="353"/>
      <c r="G66" s="353"/>
      <c r="H66" s="353"/>
      <c r="I66" s="353"/>
      <c r="J66" s="354"/>
    </row>
    <row r="67" spans="2:10" s="153" customFormat="1" ht="28.25" customHeight="1" x14ac:dyDescent="0.5">
      <c r="B67" s="333"/>
      <c r="C67" s="376"/>
      <c r="D67" s="251" t="s">
        <v>314</v>
      </c>
      <c r="E67" s="352" t="s">
        <v>325</v>
      </c>
      <c r="F67" s="353"/>
      <c r="G67" s="353"/>
      <c r="H67" s="353"/>
      <c r="I67" s="353"/>
      <c r="J67" s="354"/>
    </row>
    <row r="68" spans="2:10" s="153" customFormat="1" ht="28.25" customHeight="1" x14ac:dyDescent="0.5">
      <c r="B68" s="333"/>
      <c r="C68" s="376"/>
      <c r="D68" s="251" t="s">
        <v>334</v>
      </c>
      <c r="E68" s="352" t="s">
        <v>335</v>
      </c>
      <c r="F68" s="353"/>
      <c r="G68" s="353"/>
      <c r="H68" s="353"/>
      <c r="I68" s="353"/>
      <c r="J68" s="354"/>
    </row>
    <row r="69" spans="2:10" s="153" customFormat="1" ht="37" x14ac:dyDescent="0.5">
      <c r="B69" s="333"/>
      <c r="C69" s="376" t="s">
        <v>237</v>
      </c>
      <c r="D69" s="253" t="s">
        <v>317</v>
      </c>
      <c r="E69" s="352" t="s">
        <v>318</v>
      </c>
      <c r="F69" s="353"/>
      <c r="G69" s="353"/>
      <c r="H69" s="353"/>
      <c r="I69" s="353"/>
      <c r="J69" s="354"/>
    </row>
    <row r="70" spans="2:10" s="153" customFormat="1" ht="28.25" customHeight="1" x14ac:dyDescent="0.5">
      <c r="B70" s="333"/>
      <c r="C70" s="376"/>
      <c r="D70" s="252" t="s">
        <v>320</v>
      </c>
      <c r="E70" s="352" t="s">
        <v>319</v>
      </c>
      <c r="F70" s="353"/>
      <c r="G70" s="353"/>
      <c r="H70" s="353"/>
      <c r="I70" s="353"/>
      <c r="J70" s="354"/>
    </row>
    <row r="71" spans="2:10" s="153" customFormat="1" ht="28.25" customHeight="1" x14ac:dyDescent="0.5">
      <c r="B71" s="333"/>
      <c r="C71" s="376"/>
      <c r="D71" s="252" t="s">
        <v>322</v>
      </c>
      <c r="E71" s="352" t="s">
        <v>323</v>
      </c>
      <c r="F71" s="353"/>
      <c r="G71" s="353"/>
      <c r="H71" s="353"/>
      <c r="I71" s="353"/>
      <c r="J71" s="354"/>
    </row>
    <row r="72" spans="2:10" s="153" customFormat="1" ht="37.75" customHeight="1" x14ac:dyDescent="0.5">
      <c r="B72" s="333"/>
      <c r="C72" s="376"/>
      <c r="D72" s="253" t="s">
        <v>326</v>
      </c>
      <c r="E72" s="352" t="s">
        <v>327</v>
      </c>
      <c r="F72" s="353"/>
      <c r="G72" s="353"/>
      <c r="H72" s="353"/>
      <c r="I72" s="353"/>
      <c r="J72" s="354"/>
    </row>
    <row r="73" spans="2:10" s="153" customFormat="1" ht="37" x14ac:dyDescent="0.5">
      <c r="B73" s="333"/>
      <c r="C73" s="376"/>
      <c r="D73" s="253" t="s">
        <v>332</v>
      </c>
      <c r="E73" s="352" t="s">
        <v>333</v>
      </c>
      <c r="F73" s="353"/>
      <c r="G73" s="353"/>
      <c r="H73" s="353"/>
      <c r="I73" s="353"/>
      <c r="J73" s="354"/>
    </row>
    <row r="74" spans="2:10" s="153" customFormat="1" ht="56" thickBot="1" x14ac:dyDescent="0.55000000000000004">
      <c r="B74" s="334"/>
      <c r="C74" s="377"/>
      <c r="D74" s="254" t="s">
        <v>336</v>
      </c>
      <c r="E74" s="349" t="s">
        <v>337</v>
      </c>
      <c r="F74" s="350"/>
      <c r="G74" s="350"/>
      <c r="H74" s="350"/>
      <c r="I74" s="350"/>
      <c r="J74" s="351"/>
    </row>
    <row r="75" spans="2:10" s="153" customFormat="1" ht="56.4" customHeight="1" x14ac:dyDescent="0.5">
      <c r="B75" s="335" t="s">
        <v>551</v>
      </c>
      <c r="C75" s="378" t="s">
        <v>238</v>
      </c>
      <c r="D75" s="255" t="s">
        <v>361</v>
      </c>
      <c r="E75" s="372" t="s">
        <v>540</v>
      </c>
      <c r="F75" s="373"/>
      <c r="G75" s="373"/>
      <c r="H75" s="373"/>
      <c r="I75" s="373"/>
      <c r="J75" s="374"/>
    </row>
    <row r="76" spans="2:10" s="153" customFormat="1" ht="28.25" customHeight="1" x14ac:dyDescent="0.5">
      <c r="B76" s="336"/>
      <c r="C76" s="379"/>
      <c r="D76" s="256" t="s">
        <v>358</v>
      </c>
      <c r="E76" s="369" t="s">
        <v>539</v>
      </c>
      <c r="F76" s="370"/>
      <c r="G76" s="370"/>
      <c r="H76" s="370"/>
      <c r="I76" s="370"/>
      <c r="J76" s="371"/>
    </row>
    <row r="77" spans="2:10" s="153" customFormat="1" ht="28.75" customHeight="1" x14ac:dyDescent="0.5">
      <c r="B77" s="336"/>
      <c r="C77" s="379"/>
      <c r="D77" s="256" t="s">
        <v>359</v>
      </c>
      <c r="E77" s="369" t="s">
        <v>362</v>
      </c>
      <c r="F77" s="370"/>
      <c r="G77" s="370"/>
      <c r="H77" s="370"/>
      <c r="I77" s="370"/>
      <c r="J77" s="371"/>
    </row>
    <row r="78" spans="2:10" s="153" customFormat="1" ht="28.25" customHeight="1" thickBot="1" x14ac:dyDescent="0.55000000000000004">
      <c r="B78" s="337"/>
      <c r="C78" s="380"/>
      <c r="D78" s="257" t="s">
        <v>360</v>
      </c>
      <c r="E78" s="366" t="s">
        <v>363</v>
      </c>
      <c r="F78" s="367"/>
      <c r="G78" s="367"/>
      <c r="H78" s="367"/>
      <c r="I78" s="367"/>
      <c r="J78" s="368"/>
    </row>
  </sheetData>
  <sheetProtection selectLockedCells="1" selectUnlockedCells="1"/>
  <mergeCells count="42">
    <mergeCell ref="E66:J66"/>
    <mergeCell ref="E65:J65"/>
    <mergeCell ref="C65:C68"/>
    <mergeCell ref="C69:C74"/>
    <mergeCell ref="C75:C78"/>
    <mergeCell ref="E53:J53"/>
    <mergeCell ref="E74:J74"/>
    <mergeCell ref="E73:J73"/>
    <mergeCell ref="E72:J72"/>
    <mergeCell ref="E78:J78"/>
    <mergeCell ref="E77:J77"/>
    <mergeCell ref="E76:J76"/>
    <mergeCell ref="E75:J75"/>
    <mergeCell ref="E67:J67"/>
    <mergeCell ref="E68:J68"/>
    <mergeCell ref="E69:J69"/>
    <mergeCell ref="E71:J71"/>
    <mergeCell ref="E70:J70"/>
    <mergeCell ref="E59:J59"/>
    <mergeCell ref="E61:J61"/>
    <mergeCell ref="E60:J60"/>
    <mergeCell ref="E6:F6"/>
    <mergeCell ref="G6:H6"/>
    <mergeCell ref="B54:B58"/>
    <mergeCell ref="B59:B64"/>
    <mergeCell ref="E64:J64"/>
    <mergeCell ref="E63:J63"/>
    <mergeCell ref="E62:J62"/>
    <mergeCell ref="E54:J54"/>
    <mergeCell ref="E55:J55"/>
    <mergeCell ref="E56:J56"/>
    <mergeCell ref="E57:J57"/>
    <mergeCell ref="E58:J58"/>
    <mergeCell ref="C54:C55"/>
    <mergeCell ref="C56:C58"/>
    <mergeCell ref="C59:C60"/>
    <mergeCell ref="C61:C64"/>
    <mergeCell ref="B65:B74"/>
    <mergeCell ref="B75:B78"/>
    <mergeCell ref="C8:D8"/>
    <mergeCell ref="B6:B8"/>
    <mergeCell ref="C6:D6"/>
  </mergeCells>
  <conditionalFormatting sqref="C13">
    <cfRule type="colorScale" priority="166">
      <colorScale>
        <cfvo type="min"/>
        <cfvo type="percentile" val="50"/>
        <cfvo type="max"/>
        <color rgb="FF63BE7B"/>
        <color rgb="FFFFEB84"/>
        <color rgb="FFF8696B"/>
      </colorScale>
    </cfRule>
    <cfRule type="colorScale" priority="165">
      <colorScale>
        <cfvo type="min"/>
        <cfvo type="percentile" val="50"/>
        <cfvo type="max"/>
        <color rgb="FF63BE7B"/>
        <color rgb="FFFFEB84"/>
        <color rgb="FFF8696B"/>
      </colorScale>
    </cfRule>
    <cfRule type="colorScale" priority="164">
      <colorScale>
        <cfvo type="min"/>
        <cfvo type="percentile" val="50"/>
        <cfvo type="max"/>
        <color rgb="FF63BE7B"/>
        <color rgb="FFFFEB84"/>
        <color rgb="FFF8696B"/>
      </colorScale>
    </cfRule>
    <cfRule type="colorScale" priority="163">
      <colorScale>
        <cfvo type="min"/>
        <cfvo type="percentile" val="50"/>
        <cfvo type="max"/>
        <color rgb="FF63BE7B"/>
        <color rgb="FFFFEB84"/>
        <color rgb="FFF8696B"/>
      </colorScale>
    </cfRule>
    <cfRule type="colorScale" priority="162">
      <colorScale>
        <cfvo type="min"/>
        <cfvo type="percentile" val="50"/>
        <cfvo type="max"/>
        <color rgb="FF63BE7B"/>
        <color rgb="FFFFEB84"/>
        <color rgb="FFF8696B"/>
      </colorScale>
    </cfRule>
    <cfRule type="colorScale" priority="161">
      <colorScale>
        <cfvo type="min"/>
        <cfvo type="percentile" val="50"/>
        <cfvo type="max"/>
        <color rgb="FF63BE7B"/>
        <color rgb="FFFFEB84"/>
        <color rgb="FFF8696B"/>
      </colorScale>
    </cfRule>
    <cfRule type="colorScale" priority="170">
      <colorScale>
        <cfvo type="min"/>
        <cfvo type="percentile" val="50"/>
        <cfvo type="max"/>
        <color rgb="FF63BE7B"/>
        <color rgb="FFFFEB84"/>
        <color rgb="FFF8696B"/>
      </colorScale>
    </cfRule>
    <cfRule type="colorScale" priority="169">
      <colorScale>
        <cfvo type="min"/>
        <cfvo type="percentile" val="50"/>
        <cfvo type="max"/>
        <color rgb="FF63BE7B"/>
        <color rgb="FFFFEB84"/>
        <color rgb="FFF8696B"/>
      </colorScale>
    </cfRule>
    <cfRule type="colorScale" priority="168">
      <colorScale>
        <cfvo type="min"/>
        <cfvo type="percentile" val="50"/>
        <cfvo type="max"/>
        <color rgb="FF63BE7B"/>
        <color rgb="FFFFEB84"/>
        <color rgb="FFF8696B"/>
      </colorScale>
    </cfRule>
    <cfRule type="colorScale" priority="167">
      <colorScale>
        <cfvo type="min"/>
        <cfvo type="percentile" val="50"/>
        <cfvo type="max"/>
        <color rgb="FF63BE7B"/>
        <color rgb="FFFFEB84"/>
        <color rgb="FFF8696B"/>
      </colorScale>
    </cfRule>
  </conditionalFormatting>
  <conditionalFormatting sqref="C29">
    <cfRule type="colorScale" priority="115">
      <colorScale>
        <cfvo type="min"/>
        <cfvo type="percentile" val="50"/>
        <cfvo type="max"/>
        <color rgb="FF63BE7B"/>
        <color rgb="FFFFEB84"/>
        <color rgb="FFF8696B"/>
      </colorScale>
    </cfRule>
    <cfRule type="colorScale" priority="109">
      <colorScale>
        <cfvo type="min"/>
        <cfvo type="percentile" val="50"/>
        <cfvo type="max"/>
        <color rgb="FF63BE7B"/>
        <color rgb="FFFFEB84"/>
        <color rgb="FFF8696B"/>
      </colorScale>
    </cfRule>
    <cfRule type="colorScale" priority="110">
      <colorScale>
        <cfvo type="min"/>
        <cfvo type="percentile" val="50"/>
        <cfvo type="max"/>
        <color rgb="FF63BE7B"/>
        <color rgb="FFFFEB84"/>
        <color rgb="FFF8696B"/>
      </colorScale>
    </cfRule>
    <cfRule type="colorScale" priority="111">
      <colorScale>
        <cfvo type="min"/>
        <cfvo type="percentile" val="50"/>
        <cfvo type="max"/>
        <color rgb="FF63BE7B"/>
        <color rgb="FFFFEB84"/>
        <color rgb="FFF8696B"/>
      </colorScale>
    </cfRule>
    <cfRule type="colorScale" priority="116">
      <colorScale>
        <cfvo type="min"/>
        <cfvo type="percentile" val="50"/>
        <cfvo type="max"/>
        <color rgb="FF63BE7B"/>
        <color rgb="FFFFEB84"/>
        <color rgb="FFF8696B"/>
      </colorScale>
    </cfRule>
    <cfRule type="colorScale" priority="117">
      <colorScale>
        <cfvo type="min"/>
        <cfvo type="percentile" val="50"/>
        <cfvo type="max"/>
        <color rgb="FF63BE7B"/>
        <color rgb="FFFFEB84"/>
        <color rgb="FFF8696B"/>
      </colorScale>
    </cfRule>
    <cfRule type="colorScale" priority="118">
      <colorScale>
        <cfvo type="min"/>
        <cfvo type="percentile" val="50"/>
        <cfvo type="max"/>
        <color rgb="FF63BE7B"/>
        <color rgb="FFFFEB84"/>
        <color rgb="FFF8696B"/>
      </colorScale>
    </cfRule>
    <cfRule type="colorScale" priority="114">
      <colorScale>
        <cfvo type="min"/>
        <cfvo type="percentile" val="50"/>
        <cfvo type="max"/>
        <color rgb="FF63BE7B"/>
        <color rgb="FFFFEB84"/>
        <color rgb="FFF8696B"/>
      </colorScale>
    </cfRule>
    <cfRule type="colorScale" priority="113">
      <colorScale>
        <cfvo type="min"/>
        <cfvo type="percentile" val="50"/>
        <cfvo type="max"/>
        <color rgb="FF63BE7B"/>
        <color rgb="FFFFEB84"/>
        <color rgb="FFF8696B"/>
      </colorScale>
    </cfRule>
    <cfRule type="colorScale" priority="112">
      <colorScale>
        <cfvo type="min"/>
        <cfvo type="percentile" val="50"/>
        <cfvo type="max"/>
        <color rgb="FF63BE7B"/>
        <color rgb="FFFFEB84"/>
        <color rgb="FFF8696B"/>
      </colorScale>
    </cfRule>
  </conditionalFormatting>
  <conditionalFormatting sqref="C33">
    <cfRule type="colorScale" priority="141">
      <colorScale>
        <cfvo type="min"/>
        <cfvo type="percentile" val="50"/>
        <cfvo type="max"/>
        <color rgb="FF63BE7B"/>
        <color rgb="FFFFEB84"/>
        <color rgb="FFF8696B"/>
      </colorScale>
    </cfRule>
    <cfRule type="colorScale" priority="142">
      <colorScale>
        <cfvo type="min"/>
        <cfvo type="percentile" val="50"/>
        <cfvo type="max"/>
        <color rgb="FF63BE7B"/>
        <color rgb="FFFFEB84"/>
        <color rgb="FFF8696B"/>
      </colorScale>
    </cfRule>
  </conditionalFormatting>
  <conditionalFormatting sqref="C37:C38">
    <cfRule type="colorScale" priority="194">
      <colorScale>
        <cfvo type="min"/>
        <cfvo type="percentile" val="50"/>
        <cfvo type="max"/>
        <color rgb="FF63BE7B"/>
        <color rgb="FFFFEB84"/>
        <color rgb="FFF8696B"/>
      </colorScale>
    </cfRule>
    <cfRule type="colorScale" priority="201">
      <colorScale>
        <cfvo type="min"/>
        <cfvo type="percentile" val="50"/>
        <cfvo type="max"/>
        <color rgb="FF63BE7B"/>
        <color rgb="FFFFEB84"/>
        <color rgb="FFF8696B"/>
      </colorScale>
    </cfRule>
    <cfRule type="colorScale" priority="200">
      <colorScale>
        <cfvo type="min"/>
        <cfvo type="percentile" val="50"/>
        <cfvo type="max"/>
        <color rgb="FF63BE7B"/>
        <color rgb="FFFFEB84"/>
        <color rgb="FFF8696B"/>
      </colorScale>
    </cfRule>
    <cfRule type="colorScale" priority="199">
      <colorScale>
        <cfvo type="min"/>
        <cfvo type="percentile" val="50"/>
        <cfvo type="max"/>
        <color rgb="FF63BE7B"/>
        <color rgb="FFFFEB84"/>
        <color rgb="FFF8696B"/>
      </colorScale>
    </cfRule>
    <cfRule type="colorScale" priority="198">
      <colorScale>
        <cfvo type="min"/>
        <cfvo type="percentile" val="50"/>
        <cfvo type="max"/>
        <color rgb="FF63BE7B"/>
        <color rgb="FFFFEB84"/>
        <color rgb="FFF8696B"/>
      </colorScale>
    </cfRule>
    <cfRule type="colorScale" priority="197">
      <colorScale>
        <cfvo type="min"/>
        <cfvo type="percentile" val="50"/>
        <cfvo type="max"/>
        <color rgb="FF63BE7B"/>
        <color rgb="FFFFEB84"/>
        <color rgb="FFF8696B"/>
      </colorScale>
    </cfRule>
    <cfRule type="colorScale" priority="196">
      <colorScale>
        <cfvo type="min"/>
        <cfvo type="percentile" val="50"/>
        <cfvo type="max"/>
        <color rgb="FF63BE7B"/>
        <color rgb="FFFFEB84"/>
        <color rgb="FFF8696B"/>
      </colorScale>
    </cfRule>
    <cfRule type="colorScale" priority="195">
      <colorScale>
        <cfvo type="min"/>
        <cfvo type="percentile" val="50"/>
        <cfvo type="max"/>
        <color rgb="FF63BE7B"/>
        <color rgb="FFFFEB84"/>
        <color rgb="FFF8696B"/>
      </colorScale>
    </cfRule>
  </conditionalFormatting>
  <conditionalFormatting sqref="C38">
    <cfRule type="colorScale" priority="151">
      <colorScale>
        <cfvo type="min"/>
        <cfvo type="percentile" val="50"/>
        <cfvo type="max"/>
        <color rgb="FF63BE7B"/>
        <color rgb="FFFFEB84"/>
        <color rgb="FFF8696B"/>
      </colorScale>
    </cfRule>
    <cfRule type="colorScale" priority="150">
      <colorScale>
        <cfvo type="min"/>
        <cfvo type="percentile" val="50"/>
        <cfvo type="max"/>
        <color rgb="FF63BE7B"/>
        <color rgb="FFFFEB84"/>
        <color rgb="FFF8696B"/>
      </colorScale>
    </cfRule>
    <cfRule type="colorScale" priority="149">
      <colorScale>
        <cfvo type="min"/>
        <cfvo type="percentile" val="50"/>
        <cfvo type="max"/>
        <color rgb="FF63BE7B"/>
        <color rgb="FFFFEB84"/>
        <color rgb="FFF8696B"/>
      </colorScale>
    </cfRule>
    <cfRule type="colorScale" priority="148">
      <colorScale>
        <cfvo type="min"/>
        <cfvo type="percentile" val="50"/>
        <cfvo type="max"/>
        <color rgb="FF63BE7B"/>
        <color rgb="FFFFEB84"/>
        <color rgb="FFF8696B"/>
      </colorScale>
    </cfRule>
    <cfRule type="colorScale" priority="153">
      <colorScale>
        <cfvo type="min"/>
        <cfvo type="percentile" val="50"/>
        <cfvo type="max"/>
        <color rgb="FF63BE7B"/>
        <color rgb="FFFFEB84"/>
        <color rgb="FFF8696B"/>
      </colorScale>
    </cfRule>
    <cfRule type="colorScale" priority="154">
      <colorScale>
        <cfvo type="min"/>
        <cfvo type="percentile" val="50"/>
        <cfvo type="max"/>
        <color rgb="FF63BE7B"/>
        <color rgb="FFFFEB84"/>
        <color rgb="FFF8696B"/>
      </colorScale>
    </cfRule>
    <cfRule type="colorScale" priority="152">
      <colorScale>
        <cfvo type="min"/>
        <cfvo type="percentile" val="50"/>
        <cfvo type="max"/>
        <color rgb="FF63BE7B"/>
        <color rgb="FFFFEB84"/>
        <color rgb="FFF8696B"/>
      </colorScale>
    </cfRule>
    <cfRule type="colorScale" priority="147">
      <colorScale>
        <cfvo type="min"/>
        <cfvo type="percentile" val="50"/>
        <cfvo type="max"/>
        <color rgb="FF63BE7B"/>
        <color rgb="FFFFEB84"/>
        <color rgb="FFF8696B"/>
      </colorScale>
    </cfRule>
  </conditionalFormatting>
  <conditionalFormatting sqref="C39:C41">
    <cfRule type="colorScale" priority="176">
      <colorScale>
        <cfvo type="min"/>
        <cfvo type="percentile" val="50"/>
        <cfvo type="max"/>
        <color rgb="FF63BE7B"/>
        <color rgb="FFFFEB84"/>
        <color rgb="FFF8696B"/>
      </colorScale>
    </cfRule>
    <cfRule type="colorScale" priority="175">
      <colorScale>
        <cfvo type="min"/>
        <cfvo type="percentile" val="50"/>
        <cfvo type="max"/>
        <color rgb="FF63BE7B"/>
        <color rgb="FFFFEB84"/>
        <color rgb="FFF8696B"/>
      </colorScale>
    </cfRule>
  </conditionalFormatting>
  <conditionalFormatting sqref="C41">
    <cfRule type="colorScale" priority="62">
      <colorScale>
        <cfvo type="min"/>
        <cfvo type="percentile" val="50"/>
        <cfvo type="max"/>
        <color rgb="FF63BE7B"/>
        <color rgb="FFFFEB84"/>
        <color rgb="FFF8696B"/>
      </colorScale>
    </cfRule>
    <cfRule type="colorScale" priority="60">
      <colorScale>
        <cfvo type="min"/>
        <cfvo type="percentile" val="50"/>
        <cfvo type="max"/>
        <color rgb="FF63BE7B"/>
        <color rgb="FFFFEB84"/>
        <color rgb="FFF8696B"/>
      </colorScale>
    </cfRule>
    <cfRule type="colorScale" priority="53">
      <colorScale>
        <cfvo type="min"/>
        <cfvo type="percentile" val="50"/>
        <cfvo type="max"/>
        <color rgb="FF63BE7B"/>
        <color rgb="FFFFEB84"/>
        <color rgb="FFF8696B"/>
      </colorScale>
    </cfRule>
    <cfRule type="colorScale" priority="54">
      <colorScale>
        <cfvo type="min"/>
        <cfvo type="percentile" val="50"/>
        <cfvo type="max"/>
        <color rgb="FF63BE7B"/>
        <color rgb="FFFFEB84"/>
        <color rgb="FFF8696B"/>
      </colorScale>
    </cfRule>
    <cfRule type="colorScale" priority="55">
      <colorScale>
        <cfvo type="min"/>
        <cfvo type="percentile" val="50"/>
        <cfvo type="max"/>
        <color rgb="FF63BE7B"/>
        <color rgb="FFFFEB84"/>
        <color rgb="FFF8696B"/>
      </colorScale>
    </cfRule>
    <cfRule type="colorScale" priority="56">
      <colorScale>
        <cfvo type="min"/>
        <cfvo type="percentile" val="50"/>
        <cfvo type="max"/>
        <color rgb="FF63BE7B"/>
        <color rgb="FFFFEB84"/>
        <color rgb="FFF8696B"/>
      </colorScale>
    </cfRule>
    <cfRule type="colorScale" priority="57">
      <colorScale>
        <cfvo type="min"/>
        <cfvo type="percentile" val="50"/>
        <cfvo type="max"/>
        <color rgb="FF63BE7B"/>
        <color rgb="FFFFEB84"/>
        <color rgb="FFF8696B"/>
      </colorScale>
    </cfRule>
    <cfRule type="colorScale" priority="58">
      <colorScale>
        <cfvo type="min"/>
        <cfvo type="percentile" val="50"/>
        <cfvo type="max"/>
        <color rgb="FF63BE7B"/>
        <color rgb="FFFFEB84"/>
        <color rgb="FFF8696B"/>
      </colorScale>
    </cfRule>
    <cfRule type="colorScale" priority="59">
      <colorScale>
        <cfvo type="min"/>
        <cfvo type="percentile" val="50"/>
        <cfvo type="max"/>
        <color rgb="FF63BE7B"/>
        <color rgb="FFFFEB84"/>
        <color rgb="FFF8696B"/>
      </colorScale>
    </cfRule>
    <cfRule type="colorScale" priority="61">
      <colorScale>
        <cfvo type="min"/>
        <cfvo type="percentile" val="50"/>
        <cfvo type="max"/>
        <color rgb="FF63BE7B"/>
        <color rgb="FFFFEB84"/>
        <color rgb="FFF8696B"/>
      </colorScale>
    </cfRule>
  </conditionalFormatting>
  <conditionalFormatting sqref="C42">
    <cfRule type="colorScale" priority="235">
      <colorScale>
        <cfvo type="min"/>
        <cfvo type="percentile" val="50"/>
        <cfvo type="max"/>
        <color rgb="FF63BE7B"/>
        <color rgb="FFFFEB84"/>
        <color rgb="FFF8696B"/>
      </colorScale>
    </cfRule>
    <cfRule type="colorScale" priority="234">
      <colorScale>
        <cfvo type="min"/>
        <cfvo type="percentile" val="50"/>
        <cfvo type="max"/>
        <color rgb="FF63BE7B"/>
        <color rgb="FFFFEB84"/>
        <color rgb="FFF8696B"/>
      </colorScale>
    </cfRule>
    <cfRule type="colorScale" priority="233">
      <colorScale>
        <cfvo type="min"/>
        <cfvo type="percentile" val="50"/>
        <cfvo type="max"/>
        <color rgb="FF63BE7B"/>
        <color rgb="FFFFEB84"/>
        <color rgb="FFF8696B"/>
      </colorScale>
    </cfRule>
    <cfRule type="colorScale" priority="232">
      <colorScale>
        <cfvo type="min"/>
        <cfvo type="percentile" val="50"/>
        <cfvo type="max"/>
        <color rgb="FF63BE7B"/>
        <color rgb="FFFFEB84"/>
        <color rgb="FFF8696B"/>
      </colorScale>
    </cfRule>
    <cfRule type="colorScale" priority="231">
      <colorScale>
        <cfvo type="min"/>
        <cfvo type="percentile" val="50"/>
        <cfvo type="max"/>
        <color rgb="FF63BE7B"/>
        <color rgb="FFFFEB84"/>
        <color rgb="FFF8696B"/>
      </colorScale>
    </cfRule>
    <cfRule type="colorScale" priority="230">
      <colorScale>
        <cfvo type="min"/>
        <cfvo type="percentile" val="50"/>
        <cfvo type="max"/>
        <color rgb="FF63BE7B"/>
        <color rgb="FFFFEB84"/>
        <color rgb="FFF8696B"/>
      </colorScale>
    </cfRule>
    <cfRule type="colorScale" priority="229">
      <colorScale>
        <cfvo type="min"/>
        <cfvo type="percentile" val="50"/>
        <cfvo type="max"/>
        <color rgb="FF63BE7B"/>
        <color rgb="FFFFEB84"/>
        <color rgb="FFF8696B"/>
      </colorScale>
    </cfRule>
    <cfRule type="colorScale" priority="228">
      <colorScale>
        <cfvo type="min"/>
        <cfvo type="percentile" val="50"/>
        <cfvo type="max"/>
        <color rgb="FF63BE7B"/>
        <color rgb="FFFFEB84"/>
        <color rgb="FFF8696B"/>
      </colorScale>
    </cfRule>
  </conditionalFormatting>
  <conditionalFormatting sqref="C43">
    <cfRule type="colorScale" priority="283">
      <colorScale>
        <cfvo type="min"/>
        <cfvo type="percentile" val="50"/>
        <cfvo type="max"/>
        <color rgb="FF63BE7B"/>
        <color rgb="FFFFEB84"/>
        <color rgb="FFF8696B"/>
      </colorScale>
    </cfRule>
    <cfRule type="colorScale" priority="282">
      <colorScale>
        <cfvo type="min"/>
        <cfvo type="percentile" val="50"/>
        <cfvo type="max"/>
        <color rgb="FF63BE7B"/>
        <color rgb="FFFFEB84"/>
        <color rgb="FFF8696B"/>
      </colorScale>
    </cfRule>
    <cfRule type="colorScale" priority="281">
      <colorScale>
        <cfvo type="min"/>
        <cfvo type="percentile" val="50"/>
        <cfvo type="max"/>
        <color rgb="FF63BE7B"/>
        <color rgb="FFFFEB84"/>
        <color rgb="FFF8696B"/>
      </colorScale>
    </cfRule>
    <cfRule type="colorScale" priority="280">
      <colorScale>
        <cfvo type="min"/>
        <cfvo type="percentile" val="50"/>
        <cfvo type="max"/>
        <color rgb="FF63BE7B"/>
        <color rgb="FFFFEB84"/>
        <color rgb="FFF8696B"/>
      </colorScale>
    </cfRule>
  </conditionalFormatting>
  <conditionalFormatting sqref="C45:G46">
    <cfRule type="colorScale" priority="279">
      <colorScale>
        <cfvo type="min"/>
        <cfvo type="percentile" val="50"/>
        <cfvo type="max"/>
        <color rgb="FF63BE7B"/>
        <color rgb="FFFFEB84"/>
        <color rgb="FFF8696B"/>
      </colorScale>
    </cfRule>
    <cfRule type="colorScale" priority="277">
      <colorScale>
        <cfvo type="min"/>
        <cfvo type="percentile" val="50"/>
        <cfvo type="max"/>
        <color rgb="FF63BE7B"/>
        <color rgb="FFFFEB84"/>
        <color rgb="FFF8696B"/>
      </colorScale>
    </cfRule>
    <cfRule type="colorScale" priority="276">
      <colorScale>
        <cfvo type="min"/>
        <cfvo type="percentile" val="50"/>
        <cfvo type="max"/>
        <color rgb="FF63BE7B"/>
        <color rgb="FFFFEB84"/>
        <color rgb="FFF8696B"/>
      </colorScale>
    </cfRule>
    <cfRule type="colorScale" priority="278">
      <colorScale>
        <cfvo type="min"/>
        <cfvo type="percentile" val="50"/>
        <cfvo type="max"/>
        <color rgb="FF63BE7B"/>
        <color rgb="FFFFEB84"/>
        <color rgb="FFF8696B"/>
      </colorScale>
    </cfRule>
  </conditionalFormatting>
  <conditionalFormatting sqref="C29:H29">
    <cfRule type="colorScale" priority="124">
      <colorScale>
        <cfvo type="min"/>
        <cfvo type="percentile" val="50"/>
        <cfvo type="max"/>
        <color rgb="FF63BE7B"/>
        <color rgb="FFFFEB84"/>
        <color rgb="FFF8696B"/>
      </colorScale>
    </cfRule>
    <cfRule type="colorScale" priority="123">
      <colorScale>
        <cfvo type="min"/>
        <cfvo type="percentile" val="50"/>
        <cfvo type="max"/>
        <color rgb="FF63BE7B"/>
        <color rgb="FFFFEB84"/>
        <color rgb="FFF8696B"/>
      </colorScale>
    </cfRule>
  </conditionalFormatting>
  <conditionalFormatting sqref="C33:H33">
    <cfRule type="colorScale" priority="144">
      <colorScale>
        <cfvo type="min"/>
        <cfvo type="percentile" val="50"/>
        <cfvo type="max"/>
        <color rgb="FF63BE7B"/>
        <color rgb="FFFFEB84"/>
        <color rgb="FFF8696B"/>
      </colorScale>
    </cfRule>
    <cfRule type="colorScale" priority="143">
      <colorScale>
        <cfvo type="min"/>
        <cfvo type="percentile" val="50"/>
        <cfvo type="max"/>
        <color rgb="FF63BE7B"/>
        <color rgb="FFFFEB84"/>
        <color rgb="FFF8696B"/>
      </colorScale>
    </cfRule>
  </conditionalFormatting>
  <conditionalFormatting sqref="C37:H38">
    <cfRule type="colorScale" priority="846">
      <colorScale>
        <cfvo type="min"/>
        <cfvo type="percentile" val="50"/>
        <cfvo type="max"/>
        <color rgb="FF63BE7B"/>
        <color rgb="FFFFEB84"/>
        <color rgb="FFF8696B"/>
      </colorScale>
    </cfRule>
    <cfRule type="colorScale" priority="845">
      <colorScale>
        <cfvo type="min"/>
        <cfvo type="percentile" val="50"/>
        <cfvo type="max"/>
        <color rgb="FF63BE7B"/>
        <color rgb="FFFFEB84"/>
        <color rgb="FFF8696B"/>
      </colorScale>
    </cfRule>
  </conditionalFormatting>
  <conditionalFormatting sqref="C39:H41 H41:H42">
    <cfRule type="colorScale" priority="291">
      <colorScale>
        <cfvo type="min"/>
        <cfvo type="percentile" val="50"/>
        <cfvo type="max"/>
        <color rgb="FF63BE7B"/>
        <color rgb="FFFFEB84"/>
        <color rgb="FFF8696B"/>
      </colorScale>
    </cfRule>
    <cfRule type="colorScale" priority="290">
      <colorScale>
        <cfvo type="min"/>
        <cfvo type="percentile" val="50"/>
        <cfvo type="max"/>
        <color rgb="FF63BE7B"/>
        <color rgb="FFFFEB84"/>
        <color rgb="FFF8696B"/>
      </colorScale>
    </cfRule>
  </conditionalFormatting>
  <conditionalFormatting sqref="C9:I46">
    <cfRule type="cellIs" dxfId="43" priority="172" operator="equal">
      <formula>$C$9</formula>
    </cfRule>
    <cfRule type="cellIs" dxfId="42" priority="173" operator="equal">
      <formula>$C$14</formula>
    </cfRule>
    <cfRule type="cellIs" dxfId="41" priority="174" operator="equal">
      <formula>$C$12</formula>
    </cfRule>
  </conditionalFormatting>
  <conditionalFormatting sqref="D28">
    <cfRule type="colorScale" priority="126">
      <colorScale>
        <cfvo type="min"/>
        <cfvo type="percentile" val="50"/>
        <cfvo type="max"/>
        <color rgb="FF63BE7B"/>
        <color rgb="FFFFEB84"/>
        <color rgb="FFF8696B"/>
      </colorScale>
    </cfRule>
    <cfRule type="colorScale" priority="128">
      <colorScale>
        <cfvo type="min"/>
        <cfvo type="percentile" val="50"/>
        <cfvo type="max"/>
        <color rgb="FF63BE7B"/>
        <color rgb="FFFFEB84"/>
        <color rgb="FFF8696B"/>
      </colorScale>
    </cfRule>
    <cfRule type="colorScale" priority="127">
      <colorScale>
        <cfvo type="min"/>
        <cfvo type="percentile" val="50"/>
        <cfvo type="max"/>
        <color rgb="FF63BE7B"/>
        <color rgb="FFFFEB84"/>
        <color rgb="FFF8696B"/>
      </colorScale>
    </cfRule>
    <cfRule type="colorScale" priority="125">
      <colorScale>
        <cfvo type="min"/>
        <cfvo type="percentile" val="50"/>
        <cfvo type="max"/>
        <color rgb="FF63BE7B"/>
        <color rgb="FFFFEB84"/>
        <color rgb="FFF8696B"/>
      </colorScale>
    </cfRule>
    <cfRule type="colorScale" priority="130">
      <colorScale>
        <cfvo type="min"/>
        <cfvo type="percentile" val="50"/>
        <cfvo type="max"/>
        <color rgb="FF63BE7B"/>
        <color rgb="FFFFEB84"/>
        <color rgb="FFF8696B"/>
      </colorScale>
    </cfRule>
    <cfRule type="colorScale" priority="131">
      <colorScale>
        <cfvo type="min"/>
        <cfvo type="percentile" val="50"/>
        <cfvo type="max"/>
        <color rgb="FF63BE7B"/>
        <color rgb="FFFFEB84"/>
        <color rgb="FFF8696B"/>
      </colorScale>
    </cfRule>
    <cfRule type="colorScale" priority="132">
      <colorScale>
        <cfvo type="min"/>
        <cfvo type="percentile" val="50"/>
        <cfvo type="max"/>
        <color rgb="FF63BE7B"/>
        <color rgb="FFFFEB84"/>
        <color rgb="FFF8696B"/>
      </colorScale>
    </cfRule>
    <cfRule type="colorScale" priority="129">
      <colorScale>
        <cfvo type="min"/>
        <cfvo type="percentile" val="50"/>
        <cfvo type="max"/>
        <color rgb="FF63BE7B"/>
        <color rgb="FFFFEB84"/>
        <color rgb="FFF8696B"/>
      </colorScale>
    </cfRule>
  </conditionalFormatting>
  <conditionalFormatting sqref="D33">
    <cfRule type="colorScale" priority="140">
      <colorScale>
        <cfvo type="min"/>
        <cfvo type="percentile" val="50"/>
        <cfvo type="max"/>
        <color rgb="FF63BE7B"/>
        <color rgb="FFFFEB84"/>
        <color rgb="FFF8696B"/>
      </colorScale>
    </cfRule>
    <cfRule type="colorScale" priority="139">
      <colorScale>
        <cfvo type="min"/>
        <cfvo type="percentile" val="50"/>
        <cfvo type="max"/>
        <color rgb="FF63BE7B"/>
        <color rgb="FFFFEB84"/>
        <color rgb="FFF8696B"/>
      </colorScale>
    </cfRule>
  </conditionalFormatting>
  <conditionalFormatting sqref="D38">
    <cfRule type="colorScale" priority="158">
      <colorScale>
        <cfvo type="min"/>
        <cfvo type="percentile" val="50"/>
        <cfvo type="max"/>
        <color rgb="FF63BE7B"/>
        <color rgb="FFFFEB84"/>
        <color rgb="FFF8696B"/>
      </colorScale>
    </cfRule>
    <cfRule type="colorScale" priority="155">
      <colorScale>
        <cfvo type="min"/>
        <cfvo type="percentile" val="50"/>
        <cfvo type="max"/>
        <color rgb="FF63BE7B"/>
        <color rgb="FFFFEB84"/>
        <color rgb="FFF8696B"/>
      </colorScale>
    </cfRule>
    <cfRule type="colorScale" priority="156">
      <colorScale>
        <cfvo type="min"/>
        <cfvo type="percentile" val="50"/>
        <cfvo type="max"/>
        <color rgb="FF63BE7B"/>
        <color rgb="FFFFEB84"/>
        <color rgb="FFF8696B"/>
      </colorScale>
    </cfRule>
    <cfRule type="colorScale" priority="157">
      <colorScale>
        <cfvo type="min"/>
        <cfvo type="percentile" val="50"/>
        <cfvo type="max"/>
        <color rgb="FF63BE7B"/>
        <color rgb="FFFFEB84"/>
        <color rgb="FFF8696B"/>
      </colorScale>
    </cfRule>
  </conditionalFormatting>
  <conditionalFormatting sqref="D40:D41">
    <cfRule type="colorScale" priority="91">
      <colorScale>
        <cfvo type="min"/>
        <cfvo type="percentile" val="50"/>
        <cfvo type="max"/>
        <color rgb="FF63BE7B"/>
        <color rgb="FFFFEB84"/>
        <color rgb="FFF8696B"/>
      </colorScale>
    </cfRule>
    <cfRule type="colorScale" priority="92">
      <colorScale>
        <cfvo type="min"/>
        <cfvo type="percentile" val="50"/>
        <cfvo type="max"/>
        <color rgb="FF63BE7B"/>
        <color rgb="FFFFEB84"/>
        <color rgb="FFF8696B"/>
      </colorScale>
    </cfRule>
    <cfRule type="colorScale" priority="93">
      <colorScale>
        <cfvo type="min"/>
        <cfvo type="percentile" val="50"/>
        <cfvo type="max"/>
        <color rgb="FF63BE7B"/>
        <color rgb="FFFFEB84"/>
        <color rgb="FFF8696B"/>
      </colorScale>
    </cfRule>
    <cfRule type="colorScale" priority="95">
      <colorScale>
        <cfvo type="min"/>
        <cfvo type="percentile" val="50"/>
        <cfvo type="max"/>
        <color rgb="FF63BE7B"/>
        <color rgb="FFFFEB84"/>
        <color rgb="FFF8696B"/>
      </colorScale>
    </cfRule>
    <cfRule type="colorScale" priority="96">
      <colorScale>
        <cfvo type="min"/>
        <cfvo type="percentile" val="50"/>
        <cfvo type="max"/>
        <color rgb="FF63BE7B"/>
        <color rgb="FFFFEB84"/>
        <color rgb="FFF8696B"/>
      </colorScale>
    </cfRule>
    <cfRule type="colorScale" priority="90">
      <colorScale>
        <cfvo type="min"/>
        <cfvo type="percentile" val="50"/>
        <cfvo type="max"/>
        <color rgb="FF63BE7B"/>
        <color rgb="FFFFEB84"/>
        <color rgb="FFF8696B"/>
      </colorScale>
    </cfRule>
    <cfRule type="colorScale" priority="89">
      <colorScale>
        <cfvo type="min"/>
        <cfvo type="percentile" val="50"/>
        <cfvo type="max"/>
        <color rgb="FF63BE7B"/>
        <color rgb="FFFFEB84"/>
        <color rgb="FFF8696B"/>
      </colorScale>
    </cfRule>
    <cfRule type="colorScale" priority="94">
      <colorScale>
        <cfvo type="min"/>
        <cfvo type="percentile" val="50"/>
        <cfvo type="max"/>
        <color rgb="FF63BE7B"/>
        <color rgb="FFFFEB84"/>
        <color rgb="FFF8696B"/>
      </colorScale>
    </cfRule>
  </conditionalFormatting>
  <conditionalFormatting sqref="D44">
    <cfRule type="colorScale" priority="248">
      <colorScale>
        <cfvo type="min"/>
        <cfvo type="percentile" val="50"/>
        <cfvo type="max"/>
        <color rgb="FF63BE7B"/>
        <color rgb="FFFFEB84"/>
        <color rgb="FFF8696B"/>
      </colorScale>
    </cfRule>
    <cfRule type="colorScale" priority="245">
      <colorScale>
        <cfvo type="min"/>
        <cfvo type="percentile" val="50"/>
        <cfvo type="max"/>
        <color rgb="FF63BE7B"/>
        <color rgb="FFFFEB84"/>
        <color rgb="FFF8696B"/>
      </colorScale>
    </cfRule>
    <cfRule type="colorScale" priority="244">
      <colorScale>
        <cfvo type="min"/>
        <cfvo type="percentile" val="50"/>
        <cfvo type="max"/>
        <color rgb="FF63BE7B"/>
        <color rgb="FFFFEB84"/>
        <color rgb="FFF8696B"/>
      </colorScale>
    </cfRule>
    <cfRule type="colorScale" priority="247">
      <colorScale>
        <cfvo type="min"/>
        <cfvo type="percentile" val="50"/>
        <cfvo type="max"/>
        <color rgb="FF63BE7B"/>
        <color rgb="FFFFEB84"/>
        <color rgb="FFF8696B"/>
      </colorScale>
    </cfRule>
    <cfRule type="colorScale" priority="249">
      <colorScale>
        <cfvo type="min"/>
        <cfvo type="percentile" val="50"/>
        <cfvo type="max"/>
        <color rgb="FF63BE7B"/>
        <color rgb="FFFFEB84"/>
        <color rgb="FFF8696B"/>
      </colorScale>
    </cfRule>
    <cfRule type="colorScale" priority="250">
      <colorScale>
        <cfvo type="min"/>
        <cfvo type="percentile" val="50"/>
        <cfvo type="max"/>
        <color rgb="FF63BE7B"/>
        <color rgb="FFFFEB84"/>
        <color rgb="FFF8696B"/>
      </colorScale>
    </cfRule>
    <cfRule type="colorScale" priority="251">
      <colorScale>
        <cfvo type="min"/>
        <cfvo type="percentile" val="50"/>
        <cfvo type="max"/>
        <color rgb="FF63BE7B"/>
        <color rgb="FFFFEB84"/>
        <color rgb="FFF8696B"/>
      </colorScale>
    </cfRule>
    <cfRule type="colorScale" priority="246">
      <colorScale>
        <cfvo type="min"/>
        <cfvo type="percentile" val="50"/>
        <cfvo type="max"/>
        <color rgb="FF63BE7B"/>
        <color rgb="FFFFEB84"/>
        <color rgb="FFF8696B"/>
      </colorScale>
    </cfRule>
  </conditionalFormatting>
  <conditionalFormatting sqref="E40">
    <cfRule type="colorScale" priority="70">
      <colorScale>
        <cfvo type="min"/>
        <cfvo type="percentile" val="50"/>
        <cfvo type="max"/>
        <color rgb="FF63BE7B"/>
        <color rgb="FFFFEB84"/>
        <color rgb="FFF8696B"/>
      </colorScale>
    </cfRule>
    <cfRule type="colorScale" priority="69">
      <colorScale>
        <cfvo type="min"/>
        <cfvo type="percentile" val="50"/>
        <cfvo type="max"/>
        <color rgb="FF63BE7B"/>
        <color rgb="FFFFEB84"/>
        <color rgb="FFF8696B"/>
      </colorScale>
    </cfRule>
  </conditionalFormatting>
  <conditionalFormatting sqref="E41">
    <cfRule type="colorScale" priority="40">
      <colorScale>
        <cfvo type="min"/>
        <cfvo type="percentile" val="50"/>
        <cfvo type="max"/>
        <color rgb="FF63BE7B"/>
        <color rgb="FFFFEB84"/>
        <color rgb="FFF8696B"/>
      </colorScale>
    </cfRule>
    <cfRule type="colorScale" priority="41">
      <colorScale>
        <cfvo type="min"/>
        <cfvo type="percentile" val="50"/>
        <cfvo type="max"/>
        <color rgb="FF63BE7B"/>
        <color rgb="FFFFEB84"/>
        <color rgb="FFF8696B"/>
      </colorScale>
    </cfRule>
    <cfRule type="colorScale" priority="39">
      <colorScale>
        <cfvo type="min"/>
        <cfvo type="percentile" val="50"/>
        <cfvo type="max"/>
        <color rgb="FF63BE7B"/>
        <color rgb="FFFFEB84"/>
        <color rgb="FFF8696B"/>
      </colorScale>
    </cfRule>
    <cfRule type="colorScale" priority="38">
      <colorScale>
        <cfvo type="min"/>
        <cfvo type="percentile" val="50"/>
        <cfvo type="max"/>
        <color rgb="FF63BE7B"/>
        <color rgb="FFFFEB84"/>
        <color rgb="FFF8696B"/>
      </colorScale>
    </cfRule>
    <cfRule type="colorScale" priority="37">
      <colorScale>
        <cfvo type="min"/>
        <cfvo type="percentile" val="50"/>
        <cfvo type="max"/>
        <color rgb="FF63BE7B"/>
        <color rgb="FFFFEB84"/>
        <color rgb="FFF8696B"/>
      </colorScale>
    </cfRule>
    <cfRule type="colorScale" priority="36">
      <colorScale>
        <cfvo type="min"/>
        <cfvo type="percentile" val="50"/>
        <cfvo type="max"/>
        <color rgb="FF63BE7B"/>
        <color rgb="FFFFEB84"/>
        <color rgb="FFF8696B"/>
      </colorScale>
    </cfRule>
    <cfRule type="colorScale" priority="35">
      <colorScale>
        <cfvo type="min"/>
        <cfvo type="percentile" val="50"/>
        <cfvo type="max"/>
        <color rgb="FF63BE7B"/>
        <color rgb="FFFFEB84"/>
        <color rgb="FFF8696B"/>
      </colorScale>
    </cfRule>
    <cfRule type="colorScale" priority="34">
      <colorScale>
        <cfvo type="min"/>
        <cfvo type="percentile" val="50"/>
        <cfvo type="max"/>
        <color rgb="FF63BE7B"/>
        <color rgb="FFFFEB84"/>
        <color rgb="FFF8696B"/>
      </colorScale>
    </cfRule>
    <cfRule type="colorScale" priority="33">
      <colorScale>
        <cfvo type="min"/>
        <cfvo type="percentile" val="50"/>
        <cfvo type="max"/>
        <color rgb="FF63BE7B"/>
        <color rgb="FFFFEB84"/>
        <color rgb="FFF8696B"/>
      </colorScale>
    </cfRule>
    <cfRule type="colorScale" priority="42">
      <colorScale>
        <cfvo type="min"/>
        <cfvo type="percentile" val="50"/>
        <cfvo type="max"/>
        <color rgb="FF63BE7B"/>
        <color rgb="FFFFEB84"/>
        <color rgb="FFF8696B"/>
      </colorScale>
    </cfRule>
  </conditionalFormatting>
  <conditionalFormatting sqref="E33:F33">
    <cfRule type="colorScale" priority="146">
      <colorScale>
        <cfvo type="min"/>
        <cfvo type="percentile" val="50"/>
        <cfvo type="max"/>
        <color rgb="FF63BE7B"/>
        <color rgb="FFFFEB84"/>
        <color rgb="FFF8696B"/>
      </colorScale>
    </cfRule>
    <cfRule type="colorScale" priority="145">
      <colorScale>
        <cfvo type="min"/>
        <cfvo type="percentile" val="50"/>
        <cfvo type="max"/>
        <color rgb="FF63BE7B"/>
        <color rgb="FFFFEB84"/>
        <color rgb="FFF8696B"/>
      </colorScale>
    </cfRule>
  </conditionalFormatting>
  <conditionalFormatting sqref="E38:F38">
    <cfRule type="colorScale" priority="159">
      <colorScale>
        <cfvo type="min"/>
        <cfvo type="percentile" val="50"/>
        <cfvo type="max"/>
        <color rgb="FF63BE7B"/>
        <color rgb="FFFFEB84"/>
        <color rgb="FFF8696B"/>
      </colorScale>
    </cfRule>
    <cfRule type="colorScale" priority="160">
      <colorScale>
        <cfvo type="min"/>
        <cfvo type="percentile" val="50"/>
        <cfvo type="max"/>
        <color rgb="FF63BE7B"/>
        <color rgb="FFFFEB84"/>
        <color rgb="FFF8696B"/>
      </colorScale>
    </cfRule>
  </conditionalFormatting>
  <conditionalFormatting sqref="E42:F43 D39:D43">
    <cfRule type="colorScale" priority="284">
      <colorScale>
        <cfvo type="min"/>
        <cfvo type="percentile" val="50"/>
        <cfvo type="max"/>
        <color rgb="FF63BE7B"/>
        <color rgb="FFFFEB84"/>
        <color rgb="FFF8696B"/>
      </colorScale>
    </cfRule>
    <cfRule type="colorScale" priority="285">
      <colorScale>
        <cfvo type="min"/>
        <cfvo type="percentile" val="50"/>
        <cfvo type="max"/>
        <color rgb="FF63BE7B"/>
        <color rgb="FFFFEB84"/>
        <color rgb="FFF8696B"/>
      </colorScale>
    </cfRule>
  </conditionalFormatting>
  <conditionalFormatting sqref="E42:F43">
    <cfRule type="colorScale" priority="292">
      <colorScale>
        <cfvo type="min"/>
        <cfvo type="percentile" val="50"/>
        <cfvo type="max"/>
        <color rgb="FF63BE7B"/>
        <color rgb="FFFFEB84"/>
        <color rgb="FFF8696B"/>
      </colorScale>
    </cfRule>
    <cfRule type="colorScale" priority="293">
      <colorScale>
        <cfvo type="min"/>
        <cfvo type="percentile" val="50"/>
        <cfvo type="max"/>
        <color rgb="FF63BE7B"/>
        <color rgb="FFFFEB84"/>
        <color rgb="FFF8696B"/>
      </colorScale>
    </cfRule>
  </conditionalFormatting>
  <conditionalFormatting sqref="F28">
    <cfRule type="colorScale" priority="138">
      <colorScale>
        <cfvo type="min"/>
        <cfvo type="percentile" val="50"/>
        <cfvo type="max"/>
        <color rgb="FF63BE7B"/>
        <color rgb="FFFFEB84"/>
        <color rgb="FFF8696B"/>
      </colorScale>
    </cfRule>
    <cfRule type="colorScale" priority="137">
      <colorScale>
        <cfvo type="min"/>
        <cfvo type="percentile" val="50"/>
        <cfvo type="max"/>
        <color rgb="FF63BE7B"/>
        <color rgb="FFFFEB84"/>
        <color rgb="FFF8696B"/>
      </colorScale>
    </cfRule>
  </conditionalFormatting>
  <conditionalFormatting sqref="F40">
    <cfRule type="colorScale" priority="87">
      <colorScale>
        <cfvo type="min"/>
        <cfvo type="percentile" val="50"/>
        <cfvo type="max"/>
        <color rgb="FF63BE7B"/>
        <color rgb="FFFFEB84"/>
        <color rgb="FFF8696B"/>
      </colorScale>
    </cfRule>
    <cfRule type="colorScale" priority="88">
      <colorScale>
        <cfvo type="min"/>
        <cfvo type="percentile" val="50"/>
        <cfvo type="max"/>
        <color rgb="FF63BE7B"/>
        <color rgb="FFFFEB84"/>
        <color rgb="FFF8696B"/>
      </colorScale>
    </cfRule>
    <cfRule type="colorScale" priority="85">
      <colorScale>
        <cfvo type="min"/>
        <cfvo type="percentile" val="50"/>
        <cfvo type="max"/>
        <color rgb="FF63BE7B"/>
        <color rgb="FFFFEB84"/>
        <color rgb="FFF8696B"/>
      </colorScale>
    </cfRule>
    <cfRule type="colorScale" priority="84">
      <colorScale>
        <cfvo type="min"/>
        <cfvo type="percentile" val="50"/>
        <cfvo type="max"/>
        <color rgb="FF63BE7B"/>
        <color rgb="FFFFEB84"/>
        <color rgb="FFF8696B"/>
      </colorScale>
    </cfRule>
    <cfRule type="colorScale" priority="83">
      <colorScale>
        <cfvo type="min"/>
        <cfvo type="percentile" val="50"/>
        <cfvo type="max"/>
        <color rgb="FF63BE7B"/>
        <color rgb="FFFFEB84"/>
        <color rgb="FFF8696B"/>
      </colorScale>
    </cfRule>
    <cfRule type="colorScale" priority="82">
      <colorScale>
        <cfvo type="min"/>
        <cfvo type="percentile" val="50"/>
        <cfvo type="max"/>
        <color rgb="FF63BE7B"/>
        <color rgb="FFFFEB84"/>
        <color rgb="FFF8696B"/>
      </colorScale>
    </cfRule>
    <cfRule type="colorScale" priority="81">
      <colorScale>
        <cfvo type="min"/>
        <cfvo type="percentile" val="50"/>
        <cfvo type="max"/>
        <color rgb="FF63BE7B"/>
        <color rgb="FFFFEB84"/>
        <color rgb="FFF8696B"/>
      </colorScale>
    </cfRule>
    <cfRule type="colorScale" priority="80">
      <colorScale>
        <cfvo type="min"/>
        <cfvo type="percentile" val="50"/>
        <cfvo type="max"/>
        <color rgb="FF63BE7B"/>
        <color rgb="FFFFEB84"/>
        <color rgb="FFF8696B"/>
      </colorScale>
    </cfRule>
    <cfRule type="colorScale" priority="79">
      <colorScale>
        <cfvo type="min"/>
        <cfvo type="percentile" val="50"/>
        <cfvo type="max"/>
        <color rgb="FF63BE7B"/>
        <color rgb="FFFFEB84"/>
        <color rgb="FFF8696B"/>
      </colorScale>
    </cfRule>
    <cfRule type="colorScale" priority="78">
      <colorScale>
        <cfvo type="min"/>
        <cfvo type="percentile" val="50"/>
        <cfvo type="max"/>
        <color rgb="FF63BE7B"/>
        <color rgb="FFFFEB84"/>
        <color rgb="FFF8696B"/>
      </colorScale>
    </cfRule>
    <cfRule type="colorScale" priority="77">
      <colorScale>
        <cfvo type="min"/>
        <cfvo type="percentile" val="50"/>
        <cfvo type="max"/>
        <color rgb="FF63BE7B"/>
        <color rgb="FFFFEB84"/>
        <color rgb="FFF8696B"/>
      </colorScale>
    </cfRule>
    <cfRule type="colorScale" priority="76">
      <colorScale>
        <cfvo type="min"/>
        <cfvo type="percentile" val="50"/>
        <cfvo type="max"/>
        <color rgb="FF63BE7B"/>
        <color rgb="FFFFEB84"/>
        <color rgb="FFF8696B"/>
      </colorScale>
    </cfRule>
    <cfRule type="colorScale" priority="75">
      <colorScale>
        <cfvo type="min"/>
        <cfvo type="percentile" val="50"/>
        <cfvo type="max"/>
        <color rgb="FF63BE7B"/>
        <color rgb="FFFFEB84"/>
        <color rgb="FFF8696B"/>
      </colorScale>
    </cfRule>
    <cfRule type="colorScale" priority="74">
      <colorScale>
        <cfvo type="min"/>
        <cfvo type="percentile" val="50"/>
        <cfvo type="max"/>
        <color rgb="FF63BE7B"/>
        <color rgb="FFFFEB84"/>
        <color rgb="FFF8696B"/>
      </colorScale>
    </cfRule>
    <cfRule type="colorScale" priority="73">
      <colorScale>
        <cfvo type="min"/>
        <cfvo type="percentile" val="50"/>
        <cfvo type="max"/>
        <color rgb="FF63BE7B"/>
        <color rgb="FFFFEB84"/>
        <color rgb="FFF8696B"/>
      </colorScale>
    </cfRule>
    <cfRule type="colorScale" priority="72">
      <colorScale>
        <cfvo type="min"/>
        <cfvo type="percentile" val="50"/>
        <cfvo type="max"/>
        <color rgb="FF63BE7B"/>
        <color rgb="FFFFEB84"/>
        <color rgb="FFF8696B"/>
      </colorScale>
    </cfRule>
    <cfRule type="colorScale" priority="71">
      <colorScale>
        <cfvo type="min"/>
        <cfvo type="percentile" val="50"/>
        <cfvo type="max"/>
        <color rgb="FF63BE7B"/>
        <color rgb="FFFFEB84"/>
        <color rgb="FFF8696B"/>
      </colorScale>
    </cfRule>
    <cfRule type="colorScale" priority="86">
      <colorScale>
        <cfvo type="min"/>
        <cfvo type="percentile" val="50"/>
        <cfvo type="max"/>
        <color rgb="FF63BE7B"/>
        <color rgb="FFFFEB84"/>
        <color rgb="FFF8696B"/>
      </colorScale>
    </cfRule>
  </conditionalFormatting>
  <conditionalFormatting sqref="F41">
    <cfRule type="colorScale" priority="52">
      <colorScale>
        <cfvo type="min"/>
        <cfvo type="percentile" val="50"/>
        <cfvo type="max"/>
        <color rgb="FF63BE7B"/>
        <color rgb="FFFFEB84"/>
        <color rgb="FFF8696B"/>
      </colorScale>
    </cfRule>
    <cfRule type="colorScale" priority="51">
      <colorScale>
        <cfvo type="min"/>
        <cfvo type="percentile" val="50"/>
        <cfvo type="max"/>
        <color rgb="FF63BE7B"/>
        <color rgb="FFFFEB84"/>
        <color rgb="FFF8696B"/>
      </colorScale>
    </cfRule>
    <cfRule type="colorScale" priority="49">
      <colorScale>
        <cfvo type="min"/>
        <cfvo type="percentile" val="50"/>
        <cfvo type="max"/>
        <color rgb="FF63BE7B"/>
        <color rgb="FFFFEB84"/>
        <color rgb="FFF8696B"/>
      </colorScale>
    </cfRule>
    <cfRule type="colorScale" priority="48">
      <colorScale>
        <cfvo type="min"/>
        <cfvo type="percentile" val="50"/>
        <cfvo type="max"/>
        <color rgb="FF63BE7B"/>
        <color rgb="FFFFEB84"/>
        <color rgb="FFF8696B"/>
      </colorScale>
    </cfRule>
    <cfRule type="colorScale" priority="47">
      <colorScale>
        <cfvo type="min"/>
        <cfvo type="percentile" val="50"/>
        <cfvo type="max"/>
        <color rgb="FF63BE7B"/>
        <color rgb="FFFFEB84"/>
        <color rgb="FFF8696B"/>
      </colorScale>
    </cfRule>
    <cfRule type="colorScale" priority="46">
      <colorScale>
        <cfvo type="min"/>
        <cfvo type="percentile" val="50"/>
        <cfvo type="max"/>
        <color rgb="FF63BE7B"/>
        <color rgb="FFFFEB84"/>
        <color rgb="FFF8696B"/>
      </colorScale>
    </cfRule>
    <cfRule type="colorScale" priority="45">
      <colorScale>
        <cfvo type="min"/>
        <cfvo type="percentile" val="50"/>
        <cfvo type="max"/>
        <color rgb="FF63BE7B"/>
        <color rgb="FFFFEB84"/>
        <color rgb="FFF8696B"/>
      </colorScale>
    </cfRule>
    <cfRule type="colorScale" priority="44">
      <colorScale>
        <cfvo type="min"/>
        <cfvo type="percentile" val="50"/>
        <cfvo type="max"/>
        <color rgb="FF63BE7B"/>
        <color rgb="FFFFEB84"/>
        <color rgb="FFF8696B"/>
      </colorScale>
    </cfRule>
    <cfRule type="colorScale" priority="50">
      <colorScale>
        <cfvo type="min"/>
        <cfvo type="percentile" val="50"/>
        <cfvo type="max"/>
        <color rgb="FF63BE7B"/>
        <color rgb="FFFFEB84"/>
        <color rgb="FFF8696B"/>
      </colorScale>
    </cfRule>
    <cfRule type="colorScale" priority="43">
      <colorScale>
        <cfvo type="min"/>
        <cfvo type="percentile" val="50"/>
        <cfvo type="max"/>
        <color rgb="FF63BE7B"/>
        <color rgb="FFFFEB84"/>
        <color rgb="FFF8696B"/>
      </colorScale>
    </cfRule>
  </conditionalFormatting>
  <conditionalFormatting sqref="F44">
    <cfRule type="colorScale" priority="253">
      <colorScale>
        <cfvo type="min"/>
        <cfvo type="percentile" val="50"/>
        <cfvo type="max"/>
        <color rgb="FF63BE7B"/>
        <color rgb="FFFFEB84"/>
        <color rgb="FFF8696B"/>
      </colorScale>
    </cfRule>
    <cfRule type="colorScale" priority="255">
      <colorScale>
        <cfvo type="min"/>
        <cfvo type="percentile" val="50"/>
        <cfvo type="max"/>
        <color rgb="FF63BE7B"/>
        <color rgb="FFFFEB84"/>
        <color rgb="FFF8696B"/>
      </colorScale>
    </cfRule>
    <cfRule type="colorScale" priority="256">
      <colorScale>
        <cfvo type="min"/>
        <cfvo type="percentile" val="50"/>
        <cfvo type="max"/>
        <color rgb="FF63BE7B"/>
        <color rgb="FFFFEB84"/>
        <color rgb="FFF8696B"/>
      </colorScale>
    </cfRule>
    <cfRule type="colorScale" priority="257">
      <colorScale>
        <cfvo type="min"/>
        <cfvo type="percentile" val="50"/>
        <cfvo type="max"/>
        <color rgb="FF63BE7B"/>
        <color rgb="FFFFEB84"/>
        <color rgb="FFF8696B"/>
      </colorScale>
    </cfRule>
    <cfRule type="colorScale" priority="258">
      <colorScale>
        <cfvo type="min"/>
        <cfvo type="percentile" val="50"/>
        <cfvo type="max"/>
        <color rgb="FF63BE7B"/>
        <color rgb="FFFFEB84"/>
        <color rgb="FFF8696B"/>
      </colorScale>
    </cfRule>
    <cfRule type="colorScale" priority="259">
      <colorScale>
        <cfvo type="min"/>
        <cfvo type="percentile" val="50"/>
        <cfvo type="max"/>
        <color rgb="FF63BE7B"/>
        <color rgb="FFFFEB84"/>
        <color rgb="FFF8696B"/>
      </colorScale>
    </cfRule>
    <cfRule type="colorScale" priority="252">
      <colorScale>
        <cfvo type="min"/>
        <cfvo type="percentile" val="50"/>
        <cfvo type="max"/>
        <color rgb="FF63BE7B"/>
        <color rgb="FFFFEB84"/>
        <color rgb="FFF8696B"/>
      </colorScale>
    </cfRule>
    <cfRule type="colorScale" priority="254">
      <colorScale>
        <cfvo type="min"/>
        <cfvo type="percentile" val="50"/>
        <cfvo type="max"/>
        <color rgb="FF63BE7B"/>
        <color rgb="FFFFEB84"/>
        <color rgb="FFF8696B"/>
      </colorScale>
    </cfRule>
  </conditionalFormatting>
  <conditionalFormatting sqref="G40">
    <cfRule type="colorScale" priority="67">
      <colorScale>
        <cfvo type="min"/>
        <cfvo type="percentile" val="50"/>
        <cfvo type="max"/>
        <color rgb="FF63BE7B"/>
        <color rgb="FFFFEB84"/>
        <color rgb="FFF8696B"/>
      </colorScale>
    </cfRule>
    <cfRule type="colorScale" priority="66">
      <colorScale>
        <cfvo type="min"/>
        <cfvo type="percentile" val="50"/>
        <cfvo type="max"/>
        <color rgb="FF63BE7B"/>
        <color rgb="FFFFEB84"/>
        <color rgb="FFF8696B"/>
      </colorScale>
    </cfRule>
    <cfRule type="colorScale" priority="64">
      <colorScale>
        <cfvo type="min"/>
        <cfvo type="percentile" val="50"/>
        <cfvo type="max"/>
        <color rgb="FF63BE7B"/>
        <color rgb="FFFFEB84"/>
        <color rgb="FFF8696B"/>
      </colorScale>
    </cfRule>
    <cfRule type="colorScale" priority="65">
      <colorScale>
        <cfvo type="min"/>
        <cfvo type="percentile" val="50"/>
        <cfvo type="max"/>
        <color rgb="FF63BE7B"/>
        <color rgb="FFFFEB84"/>
        <color rgb="FFF8696B"/>
      </colorScale>
    </cfRule>
    <cfRule type="colorScale" priority="68">
      <colorScale>
        <cfvo type="min"/>
        <cfvo type="percentile" val="50"/>
        <cfvo type="max"/>
        <color rgb="FF63BE7B"/>
        <color rgb="FFFFEB84"/>
        <color rgb="FFF8696B"/>
      </colorScale>
    </cfRule>
    <cfRule type="colorScale" priority="63">
      <colorScale>
        <cfvo type="min"/>
        <cfvo type="percentile" val="50"/>
        <cfvo type="max"/>
        <color rgb="FF63BE7B"/>
        <color rgb="FFFFEB84"/>
        <color rgb="FFF8696B"/>
      </colorScale>
    </cfRule>
  </conditionalFormatting>
  <conditionalFormatting sqref="G41">
    <cfRule type="colorScale" priority="30">
      <colorScale>
        <cfvo type="min"/>
        <cfvo type="percentile" val="50"/>
        <cfvo type="max"/>
        <color rgb="FF63BE7B"/>
        <color rgb="FFFFEB84"/>
        <color rgb="FFF8696B"/>
      </colorScale>
    </cfRule>
    <cfRule type="colorScale" priority="32">
      <colorScale>
        <cfvo type="min"/>
        <cfvo type="percentile" val="50"/>
        <cfvo type="max"/>
        <color rgb="FF63BE7B"/>
        <color rgb="FFFFEB84"/>
        <color rgb="FFF8696B"/>
      </colorScale>
    </cfRule>
    <cfRule type="colorScale" priority="31">
      <colorScale>
        <cfvo type="min"/>
        <cfvo type="percentile" val="50"/>
        <cfvo type="max"/>
        <color rgb="FF63BE7B"/>
        <color rgb="FFFFEB84"/>
        <color rgb="FFF8696B"/>
      </colorScale>
    </cfRule>
    <cfRule type="colorScale" priority="23">
      <colorScale>
        <cfvo type="min"/>
        <cfvo type="percentile" val="50"/>
        <cfvo type="max"/>
        <color rgb="FF63BE7B"/>
        <color rgb="FFFFEB84"/>
        <color rgb="FFF8696B"/>
      </colorScale>
    </cfRule>
    <cfRule type="colorScale" priority="24">
      <colorScale>
        <cfvo type="min"/>
        <cfvo type="percentile" val="50"/>
        <cfvo type="max"/>
        <color rgb="FF63BE7B"/>
        <color rgb="FFFFEB84"/>
        <color rgb="FFF8696B"/>
      </colorScale>
    </cfRule>
    <cfRule type="colorScale" priority="25">
      <colorScale>
        <cfvo type="min"/>
        <cfvo type="percentile" val="50"/>
        <cfvo type="max"/>
        <color rgb="FF63BE7B"/>
        <color rgb="FFFFEB84"/>
        <color rgb="FFF8696B"/>
      </colorScale>
    </cfRule>
    <cfRule type="colorScale" priority="26">
      <colorScale>
        <cfvo type="min"/>
        <cfvo type="percentile" val="50"/>
        <cfvo type="max"/>
        <color rgb="FF63BE7B"/>
        <color rgb="FFFFEB84"/>
        <color rgb="FFF8696B"/>
      </colorScale>
    </cfRule>
    <cfRule type="colorScale" priority="27">
      <colorScale>
        <cfvo type="min"/>
        <cfvo type="percentile" val="50"/>
        <cfvo type="max"/>
        <color rgb="FF63BE7B"/>
        <color rgb="FFFFEB84"/>
        <color rgb="FFF8696B"/>
      </colorScale>
    </cfRule>
    <cfRule type="colorScale" priority="28">
      <colorScale>
        <cfvo type="min"/>
        <cfvo type="percentile" val="50"/>
        <cfvo type="max"/>
        <color rgb="FF63BE7B"/>
        <color rgb="FFFFEB84"/>
        <color rgb="FFF8696B"/>
      </colorScale>
    </cfRule>
    <cfRule type="colorScale" priority="29">
      <colorScale>
        <cfvo type="min"/>
        <cfvo type="percentile" val="50"/>
        <cfvo type="max"/>
        <color rgb="FF63BE7B"/>
        <color rgb="FFFFEB84"/>
        <color rgb="FFF8696B"/>
      </colorScale>
    </cfRule>
  </conditionalFormatting>
  <conditionalFormatting sqref="H13">
    <cfRule type="colorScale" priority="108">
      <colorScale>
        <cfvo type="min"/>
        <cfvo type="percentile" val="50"/>
        <cfvo type="max"/>
        <color rgb="FF63BE7B"/>
        <color rgb="FFFFEB84"/>
        <color rgb="FFF8696B"/>
      </colorScale>
    </cfRule>
    <cfRule type="colorScale" priority="107">
      <colorScale>
        <cfvo type="min"/>
        <cfvo type="percentile" val="50"/>
        <cfvo type="max"/>
        <color rgb="FF63BE7B"/>
        <color rgb="FFFFEB84"/>
        <color rgb="FFF8696B"/>
      </colorScale>
    </cfRule>
    <cfRule type="colorScale" priority="106">
      <colorScale>
        <cfvo type="min"/>
        <cfvo type="percentile" val="50"/>
        <cfvo type="max"/>
        <color rgb="FF63BE7B"/>
        <color rgb="FFFFEB84"/>
        <color rgb="FFF8696B"/>
      </colorScale>
    </cfRule>
    <cfRule type="colorScale" priority="105">
      <colorScale>
        <cfvo type="min"/>
        <cfvo type="percentile" val="50"/>
        <cfvo type="max"/>
        <color rgb="FF63BE7B"/>
        <color rgb="FFFFEB84"/>
        <color rgb="FFF8696B"/>
      </colorScale>
    </cfRule>
  </conditionalFormatting>
  <conditionalFormatting sqref="H28">
    <cfRule type="colorScale" priority="134">
      <colorScale>
        <cfvo type="min"/>
        <cfvo type="percentile" val="50"/>
        <cfvo type="max"/>
        <color rgb="FF63BE7B"/>
        <color rgb="FFFFEB84"/>
        <color rgb="FFF8696B"/>
      </colorScale>
    </cfRule>
    <cfRule type="colorScale" priority="135">
      <colorScale>
        <cfvo type="min"/>
        <cfvo type="percentile" val="50"/>
        <cfvo type="max"/>
        <color rgb="FF63BE7B"/>
        <color rgb="FFFFEB84"/>
        <color rgb="FFF8696B"/>
      </colorScale>
    </cfRule>
    <cfRule type="colorScale" priority="136">
      <colorScale>
        <cfvo type="min"/>
        <cfvo type="percentile" val="50"/>
        <cfvo type="max"/>
        <color rgb="FF63BE7B"/>
        <color rgb="FFFFEB84"/>
        <color rgb="FFF8696B"/>
      </colorScale>
    </cfRule>
    <cfRule type="colorScale" priority="133">
      <colorScale>
        <cfvo type="min"/>
        <cfvo type="percentile" val="50"/>
        <cfvo type="max"/>
        <color rgb="FF63BE7B"/>
        <color rgb="FFFFEB84"/>
        <color rgb="FFF8696B"/>
      </colorScale>
    </cfRule>
  </conditionalFormatting>
  <conditionalFormatting sqref="H29">
    <cfRule type="colorScale" priority="120">
      <colorScale>
        <cfvo type="min"/>
        <cfvo type="percentile" val="50"/>
        <cfvo type="max"/>
        <color rgb="FF63BE7B"/>
        <color rgb="FFFFEB84"/>
        <color rgb="FFF8696B"/>
      </colorScale>
    </cfRule>
    <cfRule type="colorScale" priority="122">
      <colorScale>
        <cfvo type="min"/>
        <cfvo type="percentile" val="50"/>
        <cfvo type="max"/>
        <color rgb="FF63BE7B"/>
        <color rgb="FFFFEB84"/>
        <color rgb="FFF8696B"/>
      </colorScale>
    </cfRule>
    <cfRule type="colorScale" priority="121">
      <colorScale>
        <cfvo type="min"/>
        <cfvo type="percentile" val="50"/>
        <cfvo type="max"/>
        <color rgb="FF63BE7B"/>
        <color rgb="FFFFEB84"/>
        <color rgb="FFF8696B"/>
      </colorScale>
    </cfRule>
    <cfRule type="colorScale" priority="119">
      <colorScale>
        <cfvo type="min"/>
        <cfvo type="percentile" val="50"/>
        <cfvo type="max"/>
        <color rgb="FF63BE7B"/>
        <color rgb="FFFFEB84"/>
        <color rgb="FFF8696B"/>
      </colorScale>
    </cfRule>
  </conditionalFormatting>
  <conditionalFormatting sqref="H37:H38">
    <cfRule type="colorScale" priority="848">
      <colorScale>
        <cfvo type="min"/>
        <cfvo type="percentile" val="50"/>
        <cfvo type="max"/>
        <color rgb="FF63BE7B"/>
        <color rgb="FFFFEB84"/>
        <color rgb="FFF8696B"/>
      </colorScale>
    </cfRule>
    <cfRule type="colorScale" priority="847">
      <colorScale>
        <cfvo type="min"/>
        <cfvo type="percentile" val="50"/>
        <cfvo type="max"/>
        <color rgb="FF63BE7B"/>
        <color rgb="FFFFEB84"/>
        <color rgb="FFF8696B"/>
      </colorScale>
    </cfRule>
  </conditionalFormatting>
  <conditionalFormatting sqref="H39:H42">
    <cfRule type="colorScale" priority="273">
      <colorScale>
        <cfvo type="min"/>
        <cfvo type="percentile" val="50"/>
        <cfvo type="max"/>
        <color rgb="FF63BE7B"/>
        <color rgb="FFFFEB84"/>
        <color rgb="FFF8696B"/>
      </colorScale>
    </cfRule>
    <cfRule type="colorScale" priority="269">
      <colorScale>
        <cfvo type="min"/>
        <cfvo type="percentile" val="50"/>
        <cfvo type="max"/>
        <color rgb="FF63BE7B"/>
        <color rgb="FFFFEB84"/>
        <color rgb="FFF8696B"/>
      </colorScale>
    </cfRule>
    <cfRule type="colorScale" priority="272">
      <colorScale>
        <cfvo type="min"/>
        <cfvo type="percentile" val="50"/>
        <cfvo type="max"/>
        <color rgb="FF63BE7B"/>
        <color rgb="FFFFEB84"/>
        <color rgb="FFF8696B"/>
      </colorScale>
    </cfRule>
    <cfRule type="colorScale" priority="271">
      <colorScale>
        <cfvo type="min"/>
        <cfvo type="percentile" val="50"/>
        <cfvo type="max"/>
        <color rgb="FF63BE7B"/>
        <color rgb="FFFFEB84"/>
        <color rgb="FFF8696B"/>
      </colorScale>
    </cfRule>
    <cfRule type="colorScale" priority="268">
      <colorScale>
        <cfvo type="min"/>
        <cfvo type="percentile" val="50"/>
        <cfvo type="max"/>
        <color rgb="FF63BE7B"/>
        <color rgb="FFFFEB84"/>
        <color rgb="FFF8696B"/>
      </colorScale>
    </cfRule>
    <cfRule type="colorScale" priority="270">
      <colorScale>
        <cfvo type="min"/>
        <cfvo type="percentile" val="50"/>
        <cfvo type="max"/>
        <color rgb="FF63BE7B"/>
        <color rgb="FFFFEB84"/>
        <color rgb="FFF8696B"/>
      </colorScale>
    </cfRule>
  </conditionalFormatting>
  <conditionalFormatting sqref="H41">
    <cfRule type="colorScale" priority="16">
      <colorScale>
        <cfvo type="min"/>
        <cfvo type="percentile" val="50"/>
        <cfvo type="max"/>
        <color rgb="FF63BE7B"/>
        <color rgb="FFFFEB84"/>
        <color rgb="FFF8696B"/>
      </colorScale>
    </cfRule>
    <cfRule type="colorScale" priority="15">
      <colorScale>
        <cfvo type="min"/>
        <cfvo type="percentile" val="50"/>
        <cfvo type="max"/>
        <color rgb="FF63BE7B"/>
        <color rgb="FFFFEB84"/>
        <color rgb="FFF8696B"/>
      </colorScale>
    </cfRule>
    <cfRule type="colorScale" priority="14">
      <colorScale>
        <cfvo type="min"/>
        <cfvo type="percentile" val="50"/>
        <cfvo type="max"/>
        <color rgb="FF63BE7B"/>
        <color rgb="FFFFEB84"/>
        <color rgb="FFF8696B"/>
      </colorScale>
    </cfRule>
    <cfRule type="colorScale" priority="13">
      <colorScale>
        <cfvo type="min"/>
        <cfvo type="percentile" val="50"/>
        <cfvo type="max"/>
        <color rgb="FF63BE7B"/>
        <color rgb="FFFFEB84"/>
        <color rgb="FFF8696B"/>
      </colorScale>
    </cfRule>
    <cfRule type="colorScale" priority="20">
      <colorScale>
        <cfvo type="min"/>
        <cfvo type="percentile" val="50"/>
        <cfvo type="max"/>
        <color rgb="FF63BE7B"/>
        <color rgb="FFFFEB84"/>
        <color rgb="FFF8696B"/>
      </colorScale>
    </cfRule>
    <cfRule type="colorScale" priority="22">
      <colorScale>
        <cfvo type="min"/>
        <cfvo type="percentile" val="50"/>
        <cfvo type="max"/>
        <color rgb="FF63BE7B"/>
        <color rgb="FFFFEB84"/>
        <color rgb="FFF8696B"/>
      </colorScale>
    </cfRule>
    <cfRule type="colorScale" priority="21">
      <colorScale>
        <cfvo type="min"/>
        <cfvo type="percentile" val="50"/>
        <cfvo type="max"/>
        <color rgb="FF63BE7B"/>
        <color rgb="FFFFEB84"/>
        <color rgb="FFF8696B"/>
      </colorScale>
    </cfRule>
    <cfRule type="colorScale" priority="19">
      <colorScale>
        <cfvo type="min"/>
        <cfvo type="percentile" val="50"/>
        <cfvo type="max"/>
        <color rgb="FF63BE7B"/>
        <color rgb="FFFFEB84"/>
        <color rgb="FFF8696B"/>
      </colorScale>
    </cfRule>
    <cfRule type="colorScale" priority="18">
      <colorScale>
        <cfvo type="min"/>
        <cfvo type="percentile" val="50"/>
        <cfvo type="max"/>
        <color rgb="FF63BE7B"/>
        <color rgb="FFFFEB84"/>
        <color rgb="FFF8696B"/>
      </colorScale>
    </cfRule>
    <cfRule type="colorScale" priority="17">
      <colorScale>
        <cfvo type="min"/>
        <cfvo type="percentile" val="50"/>
        <cfvo type="max"/>
        <color rgb="FF63BE7B"/>
        <color rgb="FFFFEB84"/>
        <color rgb="FFF8696B"/>
      </colorScale>
    </cfRule>
  </conditionalFormatting>
  <conditionalFormatting sqref="H46">
    <cfRule type="colorScale" priority="262">
      <colorScale>
        <cfvo type="min"/>
        <cfvo type="percentile" val="50"/>
        <cfvo type="max"/>
        <color rgb="FF63BE7B"/>
        <color rgb="FFFFEB84"/>
        <color rgb="FFF8696B"/>
      </colorScale>
    </cfRule>
    <cfRule type="colorScale" priority="260">
      <colorScale>
        <cfvo type="min"/>
        <cfvo type="percentile" val="50"/>
        <cfvo type="max"/>
        <color rgb="FF63BE7B"/>
        <color rgb="FFFFEB84"/>
        <color rgb="FFF8696B"/>
      </colorScale>
    </cfRule>
    <cfRule type="colorScale" priority="267">
      <colorScale>
        <cfvo type="min"/>
        <cfvo type="percentile" val="50"/>
        <cfvo type="max"/>
        <color rgb="FF63BE7B"/>
        <color rgb="FFFFEB84"/>
        <color rgb="FFF8696B"/>
      </colorScale>
    </cfRule>
    <cfRule type="colorScale" priority="266">
      <colorScale>
        <cfvo type="min"/>
        <cfvo type="percentile" val="50"/>
        <cfvo type="max"/>
        <color rgb="FF63BE7B"/>
        <color rgb="FFFFEB84"/>
        <color rgb="FFF8696B"/>
      </colorScale>
    </cfRule>
    <cfRule type="colorScale" priority="265">
      <colorScale>
        <cfvo type="min"/>
        <cfvo type="percentile" val="50"/>
        <cfvo type="max"/>
        <color rgb="FF63BE7B"/>
        <color rgb="FFFFEB84"/>
        <color rgb="FFF8696B"/>
      </colorScale>
    </cfRule>
    <cfRule type="colorScale" priority="264">
      <colorScale>
        <cfvo type="min"/>
        <cfvo type="percentile" val="50"/>
        <cfvo type="max"/>
        <color rgb="FF63BE7B"/>
        <color rgb="FFFFEB84"/>
        <color rgb="FFF8696B"/>
      </colorScale>
    </cfRule>
    <cfRule type="colorScale" priority="261">
      <colorScale>
        <cfvo type="min"/>
        <cfvo type="percentile" val="50"/>
        <cfvo type="max"/>
        <color rgb="FF63BE7B"/>
        <color rgb="FFFFEB84"/>
        <color rgb="FFF8696B"/>
      </colorScale>
    </cfRule>
    <cfRule type="colorScale" priority="263">
      <colorScale>
        <cfvo type="min"/>
        <cfvo type="percentile" val="50"/>
        <cfvo type="max"/>
        <color rgb="FF63BE7B"/>
        <color rgb="FFFFEB84"/>
        <color rgb="FFF8696B"/>
      </colorScale>
    </cfRule>
  </conditionalFormatting>
  <conditionalFormatting sqref="H14:I14">
    <cfRule type="colorScale" priority="181">
      <colorScale>
        <cfvo type="min"/>
        <cfvo type="percentile" val="50"/>
        <cfvo type="max"/>
        <color rgb="FF63BE7B"/>
        <color rgb="FFFFEB84"/>
        <color rgb="FFF8696B"/>
      </colorScale>
    </cfRule>
    <cfRule type="colorScale" priority="182">
      <colorScale>
        <cfvo type="min"/>
        <cfvo type="percentile" val="50"/>
        <cfvo type="max"/>
        <color rgb="FF63BE7B"/>
        <color rgb="FFFFEB84"/>
        <color rgb="FFF8696B"/>
      </colorScale>
    </cfRule>
  </conditionalFormatting>
  <conditionalFormatting sqref="H30:I30">
    <cfRule type="colorScale" priority="98">
      <colorScale>
        <cfvo type="min"/>
        <cfvo type="percentile" val="50"/>
        <cfvo type="max"/>
        <color rgb="FF63BE7B"/>
        <color rgb="FFFFEB84"/>
        <color rgb="FFF8696B"/>
      </colorScale>
    </cfRule>
    <cfRule type="colorScale" priority="97">
      <colorScale>
        <cfvo type="min"/>
        <cfvo type="percentile" val="50"/>
        <cfvo type="max"/>
        <color rgb="FF63BE7B"/>
        <color rgb="FFFFEB84"/>
        <color rgb="FFF8696B"/>
      </colorScale>
    </cfRule>
  </conditionalFormatting>
  <conditionalFormatting sqref="I16">
    <cfRule type="colorScale" priority="180">
      <colorScale>
        <cfvo type="min"/>
        <cfvo type="percentile" val="50"/>
        <cfvo type="max"/>
        <color rgb="FF63BE7B"/>
        <color rgb="FFFFEB84"/>
        <color rgb="FFF8696B"/>
      </colorScale>
    </cfRule>
    <cfRule type="colorScale" priority="179">
      <colorScale>
        <cfvo type="min"/>
        <cfvo type="percentile" val="50"/>
        <cfvo type="max"/>
        <color rgb="FF63BE7B"/>
        <color rgb="FFFFEB84"/>
        <color rgb="FFF8696B"/>
      </colorScale>
    </cfRule>
  </conditionalFormatting>
  <conditionalFormatting sqref="I26">
    <cfRule type="colorScale" priority="99">
      <colorScale>
        <cfvo type="min"/>
        <cfvo type="percentile" val="50"/>
        <cfvo type="max"/>
        <color rgb="FF63BE7B"/>
        <color rgb="FFFFEB84"/>
        <color rgb="FFF8696B"/>
      </colorScale>
    </cfRule>
    <cfRule type="colorScale" priority="100">
      <colorScale>
        <cfvo type="min"/>
        <cfvo type="percentile" val="50"/>
        <cfvo type="max"/>
        <color rgb="FF63BE7B"/>
        <color rgb="FFFFEB84"/>
        <color rgb="FFF8696B"/>
      </colorScale>
    </cfRule>
  </conditionalFormatting>
  <conditionalFormatting sqref="I31">
    <cfRule type="colorScale" priority="184">
      <colorScale>
        <cfvo type="min"/>
        <cfvo type="percentile" val="50"/>
        <cfvo type="max"/>
        <color rgb="FF63BE7B"/>
        <color rgb="FFFFEB84"/>
        <color rgb="FFF8696B"/>
      </colorScale>
    </cfRule>
    <cfRule type="colorScale" priority="183">
      <colorScale>
        <cfvo type="min"/>
        <cfvo type="percentile" val="50"/>
        <cfvo type="max"/>
        <color rgb="FF63BE7B"/>
        <color rgb="FFFFEB84"/>
        <color rgb="FFF8696B"/>
      </colorScale>
    </cfRule>
  </conditionalFormatting>
  <conditionalFormatting sqref="I34">
    <cfRule type="colorScale" priority="103">
      <colorScale>
        <cfvo type="min"/>
        <cfvo type="percentile" val="50"/>
        <cfvo type="max"/>
        <color rgb="FF63BE7B"/>
        <color rgb="FFFFEB84"/>
        <color rgb="FFF8696B"/>
      </colorScale>
    </cfRule>
    <cfRule type="colorScale" priority="104">
      <colorScale>
        <cfvo type="min"/>
        <cfvo type="percentile" val="50"/>
        <cfvo type="max"/>
        <color rgb="FF63BE7B"/>
        <color rgb="FFFFEB84"/>
        <color rgb="FFF8696B"/>
      </colorScale>
    </cfRule>
  </conditionalFormatting>
  <conditionalFormatting sqref="I35">
    <cfRule type="colorScale" priority="101">
      <colorScale>
        <cfvo type="min"/>
        <cfvo type="percentile" val="50"/>
        <cfvo type="max"/>
        <color rgb="FF63BE7B"/>
        <color rgb="FFFFEB84"/>
        <color rgb="FFF8696B"/>
      </colorScale>
    </cfRule>
    <cfRule type="colorScale" priority="102">
      <colorScale>
        <cfvo type="min"/>
        <cfvo type="percentile" val="50"/>
        <cfvo type="max"/>
        <color rgb="FF63BE7B"/>
        <color rgb="FFFFEB84"/>
        <color rgb="FFF8696B"/>
      </colorScale>
    </cfRule>
  </conditionalFormatting>
  <conditionalFormatting sqref="I41">
    <cfRule type="colorScale" priority="2">
      <colorScale>
        <cfvo type="min"/>
        <cfvo type="percentile" val="50"/>
        <cfvo type="max"/>
        <color rgb="FF63BE7B"/>
        <color rgb="FFFFEB84"/>
        <color rgb="FFF8696B"/>
      </colorScale>
    </cfRule>
    <cfRule type="colorScale" priority="4">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fRule type="colorScale" priority="7">
      <colorScale>
        <cfvo type="min"/>
        <cfvo type="percentile" val="50"/>
        <cfvo type="max"/>
        <color rgb="FF63BE7B"/>
        <color rgb="FFFFEB84"/>
        <color rgb="FFF8696B"/>
      </colorScale>
    </cfRule>
    <cfRule type="colorScale" priority="8">
      <colorScale>
        <cfvo type="min"/>
        <cfvo type="percentile" val="50"/>
        <cfvo type="max"/>
        <color rgb="FF63BE7B"/>
        <color rgb="FFFFEB84"/>
        <color rgb="FFF8696B"/>
      </colorScale>
    </cfRule>
    <cfRule type="colorScale" priority="9">
      <colorScale>
        <cfvo type="min"/>
        <cfvo type="percentile" val="50"/>
        <cfvo type="max"/>
        <color rgb="FF63BE7B"/>
        <color rgb="FFFFEB84"/>
        <color rgb="FFF8696B"/>
      </colorScale>
    </cfRule>
    <cfRule type="colorScale" priority="10">
      <colorScale>
        <cfvo type="min"/>
        <cfvo type="percentile" val="50"/>
        <cfvo type="max"/>
        <color rgb="FF63BE7B"/>
        <color rgb="FFFFEB84"/>
        <color rgb="FFF8696B"/>
      </colorScale>
    </cfRule>
    <cfRule type="colorScale" priority="3">
      <colorScale>
        <cfvo type="min"/>
        <cfvo type="percentile" val="50"/>
        <cfvo type="max"/>
        <color rgb="FF63BE7B"/>
        <color rgb="FFFFEB84"/>
        <color rgb="FFF8696B"/>
      </colorScale>
    </cfRule>
    <cfRule type="colorScale" priority="11">
      <colorScale>
        <cfvo type="min"/>
        <cfvo type="percentile" val="50"/>
        <cfvo type="max"/>
        <color rgb="FF63BE7B"/>
        <color rgb="FFFFEB84"/>
        <color rgb="FFF8696B"/>
      </colorScale>
    </cfRule>
    <cfRule type="colorScale" priority="12">
      <colorScale>
        <cfvo type="min"/>
        <cfvo type="percentile" val="50"/>
        <cfvo type="max"/>
        <color rgb="FF63BE7B"/>
        <color rgb="FFFFEB84"/>
        <color rgb="FFF8696B"/>
      </colorScale>
    </cfRule>
    <cfRule type="colorScale" priority="1">
      <colorScale>
        <cfvo type="min"/>
        <cfvo type="percentile" val="50"/>
        <cfvo type="max"/>
        <color rgb="FF63BE7B"/>
        <color rgb="FFFFEB84"/>
        <color rgb="FFF8696B"/>
      </colorScale>
    </cfRule>
  </conditionalFormatting>
  <conditionalFormatting sqref="I43">
    <cfRule type="colorScale" priority="177">
      <colorScale>
        <cfvo type="min"/>
        <cfvo type="percentile" val="50"/>
        <cfvo type="max"/>
        <color rgb="FF63BE7B"/>
        <color rgb="FFFFEB84"/>
        <color rgb="FFF8696B"/>
      </colorScale>
    </cfRule>
    <cfRule type="colorScale" priority="178">
      <colorScale>
        <cfvo type="min"/>
        <cfvo type="percentile" val="50"/>
        <cfvo type="max"/>
        <color rgb="FF63BE7B"/>
        <color rgb="FFFFEB84"/>
        <color rgb="FFF8696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B9791-8AAF-4CAF-8B63-48AF08C9A8DB}">
  <dimension ref="A1"/>
  <sheetViews>
    <sheetView workbookViewId="0">
      <selection activeCell="C4" sqref="C4"/>
    </sheetView>
  </sheetViews>
  <sheetFormatPr baseColWidth="10"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5FAAA-4345-4175-87C2-2F33C4F858BE}">
  <dimension ref="A1:E4"/>
  <sheetViews>
    <sheetView zoomScale="85" zoomScaleNormal="85" workbookViewId="0">
      <pane ySplit="1" topLeftCell="A2" activePane="bottomLeft" state="frozen"/>
      <selection activeCell="C4" sqref="C4"/>
      <selection pane="bottomLeft" activeCell="C4" sqref="C4"/>
    </sheetView>
  </sheetViews>
  <sheetFormatPr baseColWidth="10" defaultColWidth="10.90625" defaultRowHeight="16" x14ac:dyDescent="0.4"/>
  <cols>
    <col min="1" max="1" width="31.453125" style="120" customWidth="1"/>
    <col min="2" max="2" width="60.08984375" style="120" customWidth="1"/>
    <col min="3" max="3" width="38.90625" style="120" customWidth="1"/>
    <col min="4" max="4" width="25" style="120" customWidth="1"/>
    <col min="5" max="5" width="54.90625" style="120" customWidth="1"/>
    <col min="6" max="16384" width="10.90625" style="120"/>
  </cols>
  <sheetData>
    <row r="1" spans="1:5" ht="52.5" customHeight="1" x14ac:dyDescent="0.4">
      <c r="A1" s="162" t="s">
        <v>1</v>
      </c>
      <c r="B1" s="162" t="s">
        <v>122</v>
      </c>
      <c r="C1" s="163" t="s">
        <v>134</v>
      </c>
      <c r="D1" s="163" t="s">
        <v>140</v>
      </c>
      <c r="E1" s="164" t="s">
        <v>7</v>
      </c>
    </row>
    <row r="2" spans="1:5" ht="96" x14ac:dyDescent="0.4">
      <c r="A2" s="89" t="s">
        <v>272</v>
      </c>
      <c r="B2" s="165" t="s">
        <v>423</v>
      </c>
      <c r="C2" s="114" t="s">
        <v>338</v>
      </c>
      <c r="D2" s="114" t="s">
        <v>138</v>
      </c>
      <c r="E2" s="117" t="s">
        <v>424</v>
      </c>
    </row>
    <row r="3" spans="1:5" ht="48" customHeight="1" x14ac:dyDescent="0.4">
      <c r="A3" s="90" t="s">
        <v>126</v>
      </c>
      <c r="B3" s="166" t="s">
        <v>142</v>
      </c>
      <c r="C3" s="167" t="s">
        <v>142</v>
      </c>
      <c r="D3" s="168" t="s">
        <v>12</v>
      </c>
      <c r="E3" s="169"/>
    </row>
    <row r="4" spans="1:5" ht="80" x14ac:dyDescent="0.4">
      <c r="A4" s="91" t="s">
        <v>28</v>
      </c>
      <c r="B4" s="165" t="s">
        <v>284</v>
      </c>
      <c r="C4" s="114" t="s">
        <v>139</v>
      </c>
      <c r="D4" s="114" t="s">
        <v>141</v>
      </c>
      <c r="E4" s="117" t="s">
        <v>161</v>
      </c>
    </row>
  </sheetData>
  <sheetProtection selectLockedCells="1" selectUnlockedCells="1"/>
  <autoFilter ref="A1:E3" xr:uid="{3B91A29A-9EDD-46BA-BF71-9DBA6189855C}"/>
  <conditionalFormatting sqref="B2:D4">
    <cfRule type="beginsWith" dxfId="40" priority="1" operator="beginsWith" text="NA">
      <formula>LEFT(B2,LEN("NA"))="NA"</formula>
    </cfRule>
  </conditionalFormatting>
  <conditionalFormatting sqref="C1:D1">
    <cfRule type="beginsWith" dxfId="39" priority="4" operator="beginsWith" text="NA">
      <formula>LEFT(C1,LEN("NA"))="NA"</formula>
    </cfRule>
    <cfRule type="beginsWith" dxfId="38" priority="5" operator="beginsWith" text="Low">
      <formula>LEFT(C1,LEN("Low"))="Low"</formula>
    </cfRule>
    <cfRule type="beginsWith" dxfId="37" priority="6" operator="beginsWith" text="Middle">
      <formula>LEFT(C1,LEN("Middle"))="Middle"</formula>
    </cfRule>
    <cfRule type="beginsWith" dxfId="36" priority="7" operator="beginsWith" text="High">
      <formula>LEFT(C1,LEN("High"))="High"</formula>
    </cfRule>
    <cfRule type="beginsWith" dxfId="35" priority="8" operator="beginsWith" text="Very high">
      <formula>LEFT(C1,LEN("Very high"))="Very high"</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7057494F-6F1C-4483-A73C-D5C9CDCC5F2A}">
            <x14:iconSet custom="1">
              <x14:cfvo type="percent">
                <xm:f>0</xm:f>
              </x14:cfvo>
              <x14:cfvo type="num">
                <xm:f>2</xm:f>
              </x14:cfvo>
              <x14:cfvo type="num">
                <xm:f>3</xm:f>
              </x14:cfvo>
              <x14:cfIcon iconSet="3TrafficLights1" iconId="2"/>
              <x14:cfIcon iconSet="3TrafficLights1" iconId="1"/>
              <x14:cfIcon iconSet="3TrafficLights1" iconId="0"/>
            </x14:iconSet>
          </x14:cfRule>
          <xm:sqref>C2</xm:sqref>
        </x14:conditionalFormatting>
        <x14:conditionalFormatting xmlns:xm="http://schemas.microsoft.com/office/excel/2006/main">
          <x14:cfRule type="iconSet" priority="403" id="{CBD14AB5-C4BA-4BCD-98CA-20A47BDF35AF}">
            <x14:iconSet custom="1">
              <x14:cfvo type="percent">
                <xm:f>0</xm:f>
              </x14:cfvo>
              <x14:cfvo type="num">
                <xm:f>2</xm:f>
              </x14:cfvo>
              <x14:cfvo type="num">
                <xm:f>3</xm:f>
              </x14:cfvo>
              <x14:cfIcon iconSet="3TrafficLights1" iconId="2"/>
              <x14:cfIcon iconSet="3TrafficLights1" iconId="1"/>
              <x14:cfIcon iconSet="3TrafficLights1" iconId="0"/>
            </x14:iconSet>
          </x14:cfRule>
          <xm:sqref>C1:D1 C3:D4 D2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3983-B70C-4C81-8B25-2BF3209A4A04}">
  <dimension ref="B1:S44"/>
  <sheetViews>
    <sheetView zoomScale="70" zoomScaleNormal="70" workbookViewId="0">
      <pane xSplit="9" ySplit="6" topLeftCell="J7" activePane="bottomRight" state="frozen"/>
      <selection activeCell="C4" sqref="C4"/>
      <selection pane="topRight" activeCell="C4" sqref="C4"/>
      <selection pane="bottomLeft" activeCell="C4" sqref="C4"/>
      <selection pane="bottomRight" activeCell="C4" sqref="C4"/>
    </sheetView>
  </sheetViews>
  <sheetFormatPr baseColWidth="10" defaultColWidth="11.453125" defaultRowHeight="16" x14ac:dyDescent="0.4"/>
  <cols>
    <col min="1" max="1" width="3.453125" style="120" customWidth="1"/>
    <col min="2" max="2" width="21.81640625" style="120" customWidth="1"/>
    <col min="3" max="3" width="62.453125" style="120" customWidth="1"/>
    <col min="4" max="4" width="34" style="120" customWidth="1"/>
    <col min="5" max="9" width="22.1796875" style="120" customWidth="1"/>
    <col min="10" max="10" width="51.90625" style="206" customWidth="1"/>
    <col min="11" max="11" width="40.90625" style="206" customWidth="1"/>
    <col min="12" max="13" width="34.08984375" style="206" customWidth="1"/>
    <col min="14" max="15" width="30.90625" style="206" customWidth="1"/>
    <col min="16" max="17" width="33.90625" style="206" customWidth="1"/>
    <col min="18" max="18" width="30.90625" style="206" customWidth="1"/>
    <col min="19" max="19" width="25.08984375" style="206" customWidth="1"/>
    <col min="20" max="16384" width="11.453125" style="120"/>
  </cols>
  <sheetData>
    <row r="1" spans="2:19" x14ac:dyDescent="0.4">
      <c r="C1" s="170"/>
      <c r="J1" s="120"/>
      <c r="K1" s="120"/>
      <c r="L1" s="120"/>
      <c r="M1" s="120"/>
      <c r="N1" s="120"/>
      <c r="O1" s="120"/>
      <c r="P1" s="120"/>
      <c r="Q1" s="120"/>
      <c r="R1" s="120"/>
      <c r="S1" s="120"/>
    </row>
    <row r="2" spans="2:19" x14ac:dyDescent="0.4">
      <c r="J2" s="120"/>
      <c r="K2" s="120"/>
      <c r="L2" s="120"/>
      <c r="M2" s="120"/>
      <c r="N2" s="120"/>
      <c r="O2" s="120"/>
      <c r="P2" s="120"/>
      <c r="Q2" s="120"/>
      <c r="R2" s="120"/>
      <c r="S2" s="120"/>
    </row>
    <row r="3" spans="2:19" x14ac:dyDescent="0.4">
      <c r="J3" s="120"/>
      <c r="K3" s="120"/>
      <c r="L3" s="120"/>
      <c r="M3" s="120"/>
      <c r="N3" s="120"/>
      <c r="O3" s="120"/>
      <c r="P3" s="120"/>
      <c r="Q3" s="120"/>
      <c r="R3" s="120"/>
      <c r="S3" s="120"/>
    </row>
    <row r="4" spans="2:19" ht="16.5" thickBot="1" x14ac:dyDescent="0.45">
      <c r="J4" s="120"/>
      <c r="K4" s="120"/>
      <c r="L4" s="120"/>
      <c r="M4" s="120"/>
      <c r="N4" s="120"/>
      <c r="O4" s="120"/>
      <c r="P4" s="120"/>
      <c r="Q4" s="120"/>
      <c r="R4" s="120"/>
      <c r="S4" s="120"/>
    </row>
    <row r="5" spans="2:19" ht="36" customHeight="1" thickBot="1" x14ac:dyDescent="0.45">
      <c r="B5" s="381" t="s">
        <v>169</v>
      </c>
      <c r="C5" s="387" t="s">
        <v>182</v>
      </c>
      <c r="D5" s="405" t="s">
        <v>148</v>
      </c>
      <c r="E5" s="389" t="s">
        <v>272</v>
      </c>
      <c r="F5" s="391" t="s">
        <v>126</v>
      </c>
      <c r="G5" s="393" t="s">
        <v>28</v>
      </c>
      <c r="H5" s="395" t="s">
        <v>127</v>
      </c>
      <c r="I5" s="397" t="s">
        <v>128</v>
      </c>
      <c r="J5" s="399" t="s">
        <v>256</v>
      </c>
      <c r="K5" s="400"/>
      <c r="L5" s="401" t="s">
        <v>126</v>
      </c>
      <c r="M5" s="402"/>
      <c r="N5" s="403" t="s">
        <v>28</v>
      </c>
      <c r="O5" s="404"/>
      <c r="P5" s="383" t="s">
        <v>127</v>
      </c>
      <c r="Q5" s="384"/>
      <c r="R5" s="385" t="s">
        <v>128</v>
      </c>
      <c r="S5" s="386"/>
    </row>
    <row r="6" spans="2:19" ht="32.5" thickBot="1" x14ac:dyDescent="0.45">
      <c r="B6" s="382"/>
      <c r="C6" s="388"/>
      <c r="D6" s="406"/>
      <c r="E6" s="390"/>
      <c r="F6" s="392"/>
      <c r="G6" s="394"/>
      <c r="H6" s="396"/>
      <c r="I6" s="398"/>
      <c r="J6" s="171" t="s">
        <v>147</v>
      </c>
      <c r="K6" s="172" t="s">
        <v>134</v>
      </c>
      <c r="L6" s="173" t="s">
        <v>147</v>
      </c>
      <c r="M6" s="174" t="s">
        <v>134</v>
      </c>
      <c r="N6" s="175" t="s">
        <v>147</v>
      </c>
      <c r="O6" s="176" t="s">
        <v>134</v>
      </c>
      <c r="P6" s="173" t="s">
        <v>147</v>
      </c>
      <c r="Q6" s="174" t="s">
        <v>134</v>
      </c>
      <c r="R6" s="177" t="s">
        <v>147</v>
      </c>
      <c r="S6" s="178" t="s">
        <v>134</v>
      </c>
    </row>
    <row r="7" spans="2:19" ht="144" x14ac:dyDescent="0.4">
      <c r="B7" s="103" t="s">
        <v>155</v>
      </c>
      <c r="C7" s="104" t="s">
        <v>185</v>
      </c>
      <c r="D7" s="261" t="s">
        <v>149</v>
      </c>
      <c r="E7" s="264" t="s">
        <v>545</v>
      </c>
      <c r="F7" s="179" t="s">
        <v>545</v>
      </c>
      <c r="G7" s="179" t="s">
        <v>129</v>
      </c>
      <c r="H7" s="179" t="s">
        <v>545</v>
      </c>
      <c r="I7" s="265" t="s">
        <v>545</v>
      </c>
      <c r="J7" s="266"/>
      <c r="K7" s="267"/>
      <c r="L7" s="268"/>
      <c r="M7" s="180"/>
      <c r="N7" s="181" t="s">
        <v>299</v>
      </c>
      <c r="O7" s="182" t="s">
        <v>300</v>
      </c>
      <c r="P7" s="183"/>
      <c r="Q7" s="184"/>
      <c r="R7" s="185"/>
      <c r="S7" s="184"/>
    </row>
    <row r="8" spans="2:19" ht="32" x14ac:dyDescent="0.4">
      <c r="B8" s="103" t="s">
        <v>150</v>
      </c>
      <c r="C8" s="104" t="s">
        <v>536</v>
      </c>
      <c r="D8" s="262"/>
      <c r="E8" s="264" t="s">
        <v>545</v>
      </c>
      <c r="F8" s="179" t="s">
        <v>545</v>
      </c>
      <c r="G8" s="179" t="s">
        <v>545</v>
      </c>
      <c r="H8" s="179" t="s">
        <v>545</v>
      </c>
      <c r="I8" s="265" t="s">
        <v>545</v>
      </c>
      <c r="J8" s="186"/>
      <c r="K8" s="187"/>
      <c r="L8" s="188"/>
      <c r="M8" s="189"/>
      <c r="N8" s="190"/>
      <c r="O8" s="189"/>
      <c r="P8" s="190"/>
      <c r="Q8" s="189"/>
      <c r="R8" s="190"/>
      <c r="S8" s="189"/>
    </row>
    <row r="9" spans="2:19" ht="240" x14ac:dyDescent="0.4">
      <c r="B9" s="103" t="s">
        <v>108</v>
      </c>
      <c r="C9" s="104" t="s">
        <v>186</v>
      </c>
      <c r="D9" s="260" t="s">
        <v>270</v>
      </c>
      <c r="E9" s="269" t="s">
        <v>129</v>
      </c>
      <c r="F9" s="191" t="s">
        <v>545</v>
      </c>
      <c r="G9" s="191" t="s">
        <v>545</v>
      </c>
      <c r="H9" s="191" t="s">
        <v>130</v>
      </c>
      <c r="I9" s="270" t="s">
        <v>129</v>
      </c>
      <c r="J9" s="181" t="s">
        <v>258</v>
      </c>
      <c r="K9" s="192" t="s">
        <v>135</v>
      </c>
      <c r="L9" s="188"/>
      <c r="M9" s="189"/>
      <c r="N9" s="190"/>
      <c r="O9" s="189"/>
      <c r="P9" s="181" t="s">
        <v>259</v>
      </c>
      <c r="Q9" s="182" t="s">
        <v>260</v>
      </c>
      <c r="R9" s="181" t="s">
        <v>167</v>
      </c>
      <c r="S9" s="182" t="s">
        <v>168</v>
      </c>
    </row>
    <row r="10" spans="2:19" ht="240" x14ac:dyDescent="0.4">
      <c r="B10" s="103" t="s">
        <v>153</v>
      </c>
      <c r="C10" s="104" t="s">
        <v>388</v>
      </c>
      <c r="D10" s="260" t="s">
        <v>157</v>
      </c>
      <c r="E10" s="269" t="s">
        <v>129</v>
      </c>
      <c r="F10" s="191" t="s">
        <v>129</v>
      </c>
      <c r="G10" s="191" t="s">
        <v>129</v>
      </c>
      <c r="H10" s="191" t="s">
        <v>130</v>
      </c>
      <c r="I10" s="270" t="s">
        <v>545</v>
      </c>
      <c r="J10" s="181" t="s">
        <v>261</v>
      </c>
      <c r="K10" s="192" t="s">
        <v>163</v>
      </c>
      <c r="L10" s="193" t="s">
        <v>368</v>
      </c>
      <c r="M10" s="182" t="s">
        <v>166</v>
      </c>
      <c r="N10" s="181" t="s">
        <v>164</v>
      </c>
      <c r="O10" s="182" t="s">
        <v>165</v>
      </c>
      <c r="P10" s="181" t="s">
        <v>387</v>
      </c>
      <c r="Q10" s="182" t="s">
        <v>379</v>
      </c>
      <c r="R10" s="194"/>
      <c r="S10" s="189"/>
    </row>
    <row r="11" spans="2:19" ht="208" x14ac:dyDescent="0.4">
      <c r="B11" s="103" t="s">
        <v>172</v>
      </c>
      <c r="C11" s="104" t="s">
        <v>187</v>
      </c>
      <c r="D11" s="260" t="s">
        <v>151</v>
      </c>
      <c r="E11" s="269" t="s">
        <v>545</v>
      </c>
      <c r="F11" s="191" t="s">
        <v>129</v>
      </c>
      <c r="G11" s="191" t="s">
        <v>129</v>
      </c>
      <c r="H11" s="191" t="s">
        <v>129</v>
      </c>
      <c r="I11" s="270" t="s">
        <v>545</v>
      </c>
      <c r="J11" s="181"/>
      <c r="K11" s="192"/>
      <c r="L11" s="193" t="s">
        <v>368</v>
      </c>
      <c r="M11" s="182" t="s">
        <v>166</v>
      </c>
      <c r="N11" s="181" t="s">
        <v>164</v>
      </c>
      <c r="O11" s="182" t="s">
        <v>165</v>
      </c>
      <c r="P11" s="181" t="s">
        <v>380</v>
      </c>
      <c r="Q11" s="182" t="s">
        <v>381</v>
      </c>
      <c r="R11" s="181" t="s">
        <v>167</v>
      </c>
      <c r="S11" s="182" t="s">
        <v>168</v>
      </c>
    </row>
    <row r="12" spans="2:19" ht="240" x14ac:dyDescent="0.4">
      <c r="B12" s="103" t="s">
        <v>149</v>
      </c>
      <c r="C12" s="104" t="s">
        <v>534</v>
      </c>
      <c r="D12" s="260" t="s">
        <v>229</v>
      </c>
      <c r="E12" s="269" t="s">
        <v>130</v>
      </c>
      <c r="F12" s="191" t="s">
        <v>130</v>
      </c>
      <c r="G12" s="191" t="s">
        <v>129</v>
      </c>
      <c r="H12" s="191" t="s">
        <v>129</v>
      </c>
      <c r="I12" s="270" t="s">
        <v>545</v>
      </c>
      <c r="J12" s="181" t="s">
        <v>262</v>
      </c>
      <c r="K12" s="192" t="s">
        <v>163</v>
      </c>
      <c r="L12" s="193" t="s">
        <v>369</v>
      </c>
      <c r="M12" s="182" t="s">
        <v>166</v>
      </c>
      <c r="N12" s="181" t="s">
        <v>164</v>
      </c>
      <c r="O12" s="182" t="s">
        <v>165</v>
      </c>
      <c r="P12" s="181" t="s">
        <v>464</v>
      </c>
      <c r="Q12" s="182" t="s">
        <v>465</v>
      </c>
      <c r="R12" s="194"/>
      <c r="S12" s="189"/>
    </row>
    <row r="13" spans="2:19" ht="320" x14ac:dyDescent="0.4">
      <c r="B13" s="103" t="s">
        <v>173</v>
      </c>
      <c r="C13" s="104" t="s">
        <v>547</v>
      </c>
      <c r="D13" s="260" t="s">
        <v>189</v>
      </c>
      <c r="E13" s="269" t="s">
        <v>130</v>
      </c>
      <c r="F13" s="191" t="s">
        <v>130</v>
      </c>
      <c r="G13" s="191" t="s">
        <v>129</v>
      </c>
      <c r="H13" s="191" t="s">
        <v>129</v>
      </c>
      <c r="I13" s="270" t="s">
        <v>545</v>
      </c>
      <c r="J13" s="181" t="s">
        <v>263</v>
      </c>
      <c r="K13" s="192" t="s">
        <v>264</v>
      </c>
      <c r="L13" s="193" t="s">
        <v>370</v>
      </c>
      <c r="M13" s="182" t="s">
        <v>265</v>
      </c>
      <c r="N13" s="181" t="s">
        <v>266</v>
      </c>
      <c r="O13" s="182" t="s">
        <v>267</v>
      </c>
      <c r="P13" s="181" t="s">
        <v>382</v>
      </c>
      <c r="Q13" s="182" t="s">
        <v>383</v>
      </c>
      <c r="R13" s="195"/>
      <c r="S13" s="182"/>
    </row>
    <row r="14" spans="2:19" ht="368" x14ac:dyDescent="0.4">
      <c r="B14" s="103" t="s">
        <v>109</v>
      </c>
      <c r="C14" s="104" t="s">
        <v>541</v>
      </c>
      <c r="D14" s="260" t="s">
        <v>191</v>
      </c>
      <c r="E14" s="269" t="s">
        <v>130</v>
      </c>
      <c r="F14" s="191" t="s">
        <v>129</v>
      </c>
      <c r="G14" s="191" t="s">
        <v>130</v>
      </c>
      <c r="H14" s="191" t="s">
        <v>129</v>
      </c>
      <c r="I14" s="270" t="s">
        <v>545</v>
      </c>
      <c r="J14" s="181" t="s">
        <v>415</v>
      </c>
      <c r="K14" s="192" t="s">
        <v>416</v>
      </c>
      <c r="L14" s="193" t="s">
        <v>370</v>
      </c>
      <c r="M14" s="182" t="s">
        <v>265</v>
      </c>
      <c r="N14" s="181" t="s">
        <v>268</v>
      </c>
      <c r="O14" s="182" t="s">
        <v>269</v>
      </c>
      <c r="P14" s="181" t="s">
        <v>384</v>
      </c>
      <c r="Q14" s="182" t="s">
        <v>385</v>
      </c>
      <c r="R14" s="195"/>
      <c r="S14" s="189"/>
    </row>
    <row r="15" spans="2:19" ht="208" x14ac:dyDescent="0.4">
      <c r="B15" s="103" t="s">
        <v>110</v>
      </c>
      <c r="C15" s="104" t="s">
        <v>197</v>
      </c>
      <c r="D15" s="260" t="s">
        <v>199</v>
      </c>
      <c r="E15" s="269" t="s">
        <v>129</v>
      </c>
      <c r="F15" s="191" t="s">
        <v>129</v>
      </c>
      <c r="G15" s="191" t="s">
        <v>129</v>
      </c>
      <c r="H15" s="191" t="s">
        <v>129</v>
      </c>
      <c r="I15" s="270" t="s">
        <v>545</v>
      </c>
      <c r="J15" s="181" t="s">
        <v>425</v>
      </c>
      <c r="K15" s="192" t="s">
        <v>163</v>
      </c>
      <c r="L15" s="193" t="s">
        <v>368</v>
      </c>
      <c r="M15" s="182" t="s">
        <v>166</v>
      </c>
      <c r="N15" s="181" t="s">
        <v>426</v>
      </c>
      <c r="O15" s="182" t="s">
        <v>139</v>
      </c>
      <c r="P15" s="181" t="s">
        <v>380</v>
      </c>
      <c r="Q15" s="182" t="s">
        <v>381</v>
      </c>
      <c r="R15" s="194"/>
      <c r="S15" s="189"/>
    </row>
    <row r="16" spans="2:19" ht="64" x14ac:dyDescent="0.4">
      <c r="B16" s="103" t="s">
        <v>111</v>
      </c>
      <c r="C16" s="104" t="s">
        <v>131</v>
      </c>
      <c r="D16" s="260" t="s">
        <v>151</v>
      </c>
      <c r="E16" s="269" t="s">
        <v>129</v>
      </c>
      <c r="F16" s="191" t="s">
        <v>545</v>
      </c>
      <c r="G16" s="191" t="s">
        <v>545</v>
      </c>
      <c r="H16" s="191" t="s">
        <v>545</v>
      </c>
      <c r="I16" s="270" t="s">
        <v>545</v>
      </c>
      <c r="J16" s="181" t="s">
        <v>433</v>
      </c>
      <c r="K16" s="192" t="s">
        <v>434</v>
      </c>
      <c r="L16" s="188"/>
      <c r="M16" s="189"/>
      <c r="N16" s="190"/>
      <c r="O16" s="189"/>
      <c r="P16" s="190"/>
      <c r="Q16" s="189"/>
      <c r="R16" s="194"/>
      <c r="S16" s="189"/>
    </row>
    <row r="17" spans="2:19" ht="64" x14ac:dyDescent="0.4">
      <c r="B17" s="103" t="s">
        <v>123</v>
      </c>
      <c r="C17" s="104" t="s">
        <v>200</v>
      </c>
      <c r="D17" s="260"/>
      <c r="E17" s="269" t="s">
        <v>129</v>
      </c>
      <c r="F17" s="191" t="s">
        <v>545</v>
      </c>
      <c r="G17" s="191" t="s">
        <v>545</v>
      </c>
      <c r="H17" s="191" t="s">
        <v>545</v>
      </c>
      <c r="I17" s="270" t="s">
        <v>545</v>
      </c>
      <c r="J17" s="190"/>
      <c r="K17" s="196"/>
      <c r="L17" s="188"/>
      <c r="M17" s="189"/>
      <c r="N17" s="190"/>
      <c r="O17" s="189"/>
      <c r="P17" s="190"/>
      <c r="Q17" s="189"/>
      <c r="R17" s="194"/>
      <c r="S17" s="189"/>
    </row>
    <row r="18" spans="2:19" ht="144" x14ac:dyDescent="0.4">
      <c r="B18" s="103" t="s">
        <v>112</v>
      </c>
      <c r="C18" s="104" t="s">
        <v>201</v>
      </c>
      <c r="D18" s="260"/>
      <c r="E18" s="269" t="s">
        <v>545</v>
      </c>
      <c r="F18" s="191" t="s">
        <v>129</v>
      </c>
      <c r="G18" s="191" t="s">
        <v>545</v>
      </c>
      <c r="H18" s="191" t="s">
        <v>129</v>
      </c>
      <c r="I18" s="270" t="s">
        <v>545</v>
      </c>
      <c r="J18" s="181" t="s">
        <v>340</v>
      </c>
      <c r="K18" s="192" t="s">
        <v>135</v>
      </c>
      <c r="L18" s="193" t="s">
        <v>428</v>
      </c>
      <c r="M18" s="182" t="s">
        <v>429</v>
      </c>
      <c r="N18" s="197"/>
      <c r="O18" s="189"/>
      <c r="P18" s="181" t="s">
        <v>437</v>
      </c>
      <c r="Q18" s="182" t="s">
        <v>438</v>
      </c>
      <c r="R18" s="194"/>
      <c r="S18" s="189"/>
    </row>
    <row r="19" spans="2:19" ht="79.25" customHeight="1" x14ac:dyDescent="0.4">
      <c r="B19" s="103" t="s">
        <v>113</v>
      </c>
      <c r="C19" s="104" t="s">
        <v>202</v>
      </c>
      <c r="D19" s="260"/>
      <c r="E19" s="269" t="s">
        <v>130</v>
      </c>
      <c r="F19" s="191" t="s">
        <v>129</v>
      </c>
      <c r="G19" s="191" t="s">
        <v>545</v>
      </c>
      <c r="H19" s="191" t="s">
        <v>545</v>
      </c>
      <c r="I19" s="270" t="s">
        <v>545</v>
      </c>
      <c r="J19" s="181" t="s">
        <v>340</v>
      </c>
      <c r="K19" s="192" t="s">
        <v>135</v>
      </c>
      <c r="L19" s="193" t="s">
        <v>371</v>
      </c>
      <c r="M19" s="182" t="s">
        <v>373</v>
      </c>
      <c r="N19" s="197"/>
      <c r="O19" s="189"/>
      <c r="P19" s="190"/>
      <c r="Q19" s="189"/>
      <c r="R19" s="194"/>
      <c r="S19" s="189"/>
    </row>
    <row r="20" spans="2:19" ht="144" x14ac:dyDescent="0.4">
      <c r="B20" s="103" t="s">
        <v>114</v>
      </c>
      <c r="C20" s="104" t="s">
        <v>203</v>
      </c>
      <c r="D20" s="260" t="s">
        <v>204</v>
      </c>
      <c r="E20" s="269" t="s">
        <v>545</v>
      </c>
      <c r="F20" s="191" t="s">
        <v>545</v>
      </c>
      <c r="G20" s="191" t="s">
        <v>129</v>
      </c>
      <c r="H20" s="191" t="s">
        <v>129</v>
      </c>
      <c r="I20" s="270" t="s">
        <v>545</v>
      </c>
      <c r="J20" s="181" t="s">
        <v>435</v>
      </c>
      <c r="K20" s="192" t="s">
        <v>436</v>
      </c>
      <c r="L20" s="188"/>
      <c r="M20" s="189"/>
      <c r="N20" s="181" t="s">
        <v>164</v>
      </c>
      <c r="O20" s="182" t="s">
        <v>165</v>
      </c>
      <c r="P20" s="181" t="s">
        <v>443</v>
      </c>
      <c r="Q20" s="182" t="s">
        <v>443</v>
      </c>
      <c r="R20" s="194"/>
      <c r="S20" s="189"/>
    </row>
    <row r="21" spans="2:19" ht="80" x14ac:dyDescent="0.4">
      <c r="B21" s="103" t="s">
        <v>115</v>
      </c>
      <c r="C21" s="104" t="s">
        <v>132</v>
      </c>
      <c r="D21" s="260" t="s">
        <v>151</v>
      </c>
      <c r="E21" s="269" t="s">
        <v>129</v>
      </c>
      <c r="F21" s="191" t="s">
        <v>545</v>
      </c>
      <c r="G21" s="191" t="s">
        <v>545</v>
      </c>
      <c r="H21" s="191" t="s">
        <v>545</v>
      </c>
      <c r="I21" s="270" t="s">
        <v>545</v>
      </c>
      <c r="J21" s="181" t="s">
        <v>440</v>
      </c>
      <c r="K21" s="192" t="s">
        <v>441</v>
      </c>
      <c r="L21" s="188"/>
      <c r="M21" s="189"/>
      <c r="N21" s="197"/>
      <c r="O21" s="189"/>
      <c r="P21" s="197"/>
      <c r="Q21" s="189"/>
      <c r="R21" s="194"/>
      <c r="S21" s="189"/>
    </row>
    <row r="22" spans="2:19" ht="144" x14ac:dyDescent="0.4">
      <c r="B22" s="103" t="s">
        <v>116</v>
      </c>
      <c r="C22" s="104" t="s">
        <v>205</v>
      </c>
      <c r="D22" s="260" t="s">
        <v>151</v>
      </c>
      <c r="E22" s="269" t="s">
        <v>129</v>
      </c>
      <c r="F22" s="191" t="s">
        <v>129</v>
      </c>
      <c r="G22" s="191" t="s">
        <v>129</v>
      </c>
      <c r="H22" s="191" t="s">
        <v>130</v>
      </c>
      <c r="I22" s="270" t="s">
        <v>545</v>
      </c>
      <c r="J22" s="181" t="s">
        <v>340</v>
      </c>
      <c r="K22" s="192" t="s">
        <v>135</v>
      </c>
      <c r="L22" s="193" t="s">
        <v>368</v>
      </c>
      <c r="M22" s="182" t="s">
        <v>166</v>
      </c>
      <c r="N22" s="181" t="s">
        <v>164</v>
      </c>
      <c r="O22" s="182" t="s">
        <v>165</v>
      </c>
      <c r="P22" s="181" t="s">
        <v>444</v>
      </c>
      <c r="Q22" s="182" t="s">
        <v>444</v>
      </c>
      <c r="R22" s="181" t="s">
        <v>167</v>
      </c>
      <c r="S22" s="182" t="s">
        <v>168</v>
      </c>
    </row>
    <row r="23" spans="2:19" ht="160" x14ac:dyDescent="0.4">
      <c r="B23" s="103" t="s">
        <v>151</v>
      </c>
      <c r="C23" s="104" t="s">
        <v>206</v>
      </c>
      <c r="D23" s="260"/>
      <c r="E23" s="269" t="s">
        <v>130</v>
      </c>
      <c r="F23" s="191" t="s">
        <v>130</v>
      </c>
      <c r="G23" s="191" t="s">
        <v>129</v>
      </c>
      <c r="H23" s="191" t="s">
        <v>129</v>
      </c>
      <c r="I23" s="270" t="s">
        <v>545</v>
      </c>
      <c r="J23" s="181" t="s">
        <v>445</v>
      </c>
      <c r="K23" s="192" t="s">
        <v>446</v>
      </c>
      <c r="L23" s="193" t="s">
        <v>454</v>
      </c>
      <c r="M23" s="182" t="s">
        <v>455</v>
      </c>
      <c r="N23" s="181" t="s">
        <v>164</v>
      </c>
      <c r="O23" s="182" t="s">
        <v>165</v>
      </c>
      <c r="P23" s="181" t="s">
        <v>457</v>
      </c>
      <c r="Q23" s="182" t="s">
        <v>457</v>
      </c>
      <c r="R23" s="181" t="s">
        <v>167</v>
      </c>
      <c r="S23" s="182" t="s">
        <v>168</v>
      </c>
    </row>
    <row r="24" spans="2:19" ht="128" x14ac:dyDescent="0.4">
      <c r="B24" s="103" t="s">
        <v>159</v>
      </c>
      <c r="C24" s="104" t="s">
        <v>207</v>
      </c>
      <c r="D24" s="260" t="s">
        <v>533</v>
      </c>
      <c r="E24" s="269" t="s">
        <v>545</v>
      </c>
      <c r="F24" s="191" t="s">
        <v>129</v>
      </c>
      <c r="G24" s="191" t="s">
        <v>129</v>
      </c>
      <c r="H24" s="191" t="s">
        <v>129</v>
      </c>
      <c r="I24" s="270" t="s">
        <v>545</v>
      </c>
      <c r="J24" s="190"/>
      <c r="K24" s="196"/>
      <c r="L24" s="193" t="s">
        <v>368</v>
      </c>
      <c r="M24" s="182" t="s">
        <v>166</v>
      </c>
      <c r="N24" s="181" t="s">
        <v>164</v>
      </c>
      <c r="O24" s="182" t="s">
        <v>165</v>
      </c>
      <c r="P24" s="181" t="s">
        <v>439</v>
      </c>
      <c r="Q24" s="182" t="s">
        <v>439</v>
      </c>
      <c r="R24" s="194"/>
      <c r="S24" s="189"/>
    </row>
    <row r="25" spans="2:19" ht="160" x14ac:dyDescent="0.4">
      <c r="B25" s="103" t="s">
        <v>175</v>
      </c>
      <c r="C25" s="104" t="s">
        <v>208</v>
      </c>
      <c r="D25" s="260" t="s">
        <v>151</v>
      </c>
      <c r="E25" s="269" t="s">
        <v>545</v>
      </c>
      <c r="F25" s="191" t="s">
        <v>129</v>
      </c>
      <c r="G25" s="191" t="s">
        <v>129</v>
      </c>
      <c r="H25" s="191" t="s">
        <v>129</v>
      </c>
      <c r="I25" s="270" t="s">
        <v>545</v>
      </c>
      <c r="J25" s="190"/>
      <c r="K25" s="196"/>
      <c r="L25" s="193" t="s">
        <v>368</v>
      </c>
      <c r="M25" s="182" t="s">
        <v>166</v>
      </c>
      <c r="N25" s="181" t="s">
        <v>164</v>
      </c>
      <c r="O25" s="182" t="s">
        <v>165</v>
      </c>
      <c r="P25" s="181" t="s">
        <v>460</v>
      </c>
      <c r="Q25" s="182" t="s">
        <v>460</v>
      </c>
      <c r="R25" s="194"/>
      <c r="S25" s="189"/>
    </row>
    <row r="26" spans="2:19" ht="128" x14ac:dyDescent="0.4">
      <c r="B26" s="103" t="s">
        <v>160</v>
      </c>
      <c r="C26" s="104" t="s">
        <v>542</v>
      </c>
      <c r="D26" s="260" t="s">
        <v>152</v>
      </c>
      <c r="E26" s="269" t="s">
        <v>545</v>
      </c>
      <c r="F26" s="191" t="s">
        <v>130</v>
      </c>
      <c r="G26" s="191" t="s">
        <v>129</v>
      </c>
      <c r="H26" s="191" t="s">
        <v>129</v>
      </c>
      <c r="I26" s="270" t="s">
        <v>545</v>
      </c>
      <c r="J26" s="190"/>
      <c r="K26" s="196"/>
      <c r="L26" s="193" t="s">
        <v>368</v>
      </c>
      <c r="M26" s="182" t="s">
        <v>166</v>
      </c>
      <c r="N26" s="181" t="s">
        <v>164</v>
      </c>
      <c r="O26" s="182" t="s">
        <v>165</v>
      </c>
      <c r="P26" s="181" t="s">
        <v>439</v>
      </c>
      <c r="Q26" s="182" t="s">
        <v>439</v>
      </c>
      <c r="R26" s="194"/>
      <c r="S26" s="189"/>
    </row>
    <row r="27" spans="2:19" ht="176" x14ac:dyDescent="0.4">
      <c r="B27" s="103" t="s">
        <v>117</v>
      </c>
      <c r="C27" s="104" t="s">
        <v>210</v>
      </c>
      <c r="D27" s="260" t="s">
        <v>151</v>
      </c>
      <c r="E27" s="269" t="s">
        <v>545</v>
      </c>
      <c r="F27" s="191" t="s">
        <v>129</v>
      </c>
      <c r="G27" s="191" t="s">
        <v>130</v>
      </c>
      <c r="H27" s="191" t="s">
        <v>129</v>
      </c>
      <c r="I27" s="270" t="s">
        <v>129</v>
      </c>
      <c r="J27" s="190"/>
      <c r="K27" s="196"/>
      <c r="L27" s="193" t="s">
        <v>368</v>
      </c>
      <c r="M27" s="182" t="s">
        <v>166</v>
      </c>
      <c r="N27" s="181" t="s">
        <v>164</v>
      </c>
      <c r="O27" s="182" t="s">
        <v>165</v>
      </c>
      <c r="P27" s="181" t="s">
        <v>463</v>
      </c>
      <c r="Q27" s="182" t="s">
        <v>463</v>
      </c>
      <c r="R27" s="181" t="s">
        <v>167</v>
      </c>
      <c r="S27" s="182" t="s">
        <v>168</v>
      </c>
    </row>
    <row r="28" spans="2:19" ht="48" x14ac:dyDescent="0.4">
      <c r="B28" s="103" t="s">
        <v>174</v>
      </c>
      <c r="C28" s="104" t="s">
        <v>133</v>
      </c>
      <c r="D28" s="260" t="s">
        <v>212</v>
      </c>
      <c r="E28" s="269" t="s">
        <v>129</v>
      </c>
      <c r="F28" s="191" t="s">
        <v>545</v>
      </c>
      <c r="G28" s="191" t="s">
        <v>545</v>
      </c>
      <c r="H28" s="191" t="s">
        <v>545</v>
      </c>
      <c r="I28" s="270" t="s">
        <v>545</v>
      </c>
      <c r="J28" s="181" t="s">
        <v>408</v>
      </c>
      <c r="K28" s="192" t="s">
        <v>409</v>
      </c>
      <c r="L28" s="198"/>
      <c r="M28" s="189"/>
      <c r="N28" s="197"/>
      <c r="O28" s="189"/>
      <c r="P28" s="197"/>
      <c r="Q28" s="189"/>
      <c r="R28" s="194"/>
      <c r="S28" s="189"/>
    </row>
    <row r="29" spans="2:19" ht="64" x14ac:dyDescent="0.4">
      <c r="B29" s="103" t="s">
        <v>156</v>
      </c>
      <c r="C29" s="104" t="s">
        <v>213</v>
      </c>
      <c r="D29" s="260" t="s">
        <v>211</v>
      </c>
      <c r="E29" s="269" t="s">
        <v>129</v>
      </c>
      <c r="F29" s="191" t="s">
        <v>545</v>
      </c>
      <c r="G29" s="191" t="s">
        <v>129</v>
      </c>
      <c r="H29" s="191" t="s">
        <v>129</v>
      </c>
      <c r="I29" s="270" t="s">
        <v>545</v>
      </c>
      <c r="J29" s="181" t="s">
        <v>410</v>
      </c>
      <c r="K29" s="192" t="s">
        <v>411</v>
      </c>
      <c r="L29" s="198"/>
      <c r="M29" s="189"/>
      <c r="N29" s="181" t="s">
        <v>412</v>
      </c>
      <c r="O29" s="199" t="s">
        <v>412</v>
      </c>
      <c r="P29" s="181" t="s">
        <v>412</v>
      </c>
      <c r="Q29" s="199" t="s">
        <v>412</v>
      </c>
      <c r="R29" s="194"/>
      <c r="S29" s="189"/>
    </row>
    <row r="30" spans="2:19" ht="240" x14ac:dyDescent="0.4">
      <c r="B30" s="103" t="s">
        <v>157</v>
      </c>
      <c r="C30" s="104" t="s">
        <v>214</v>
      </c>
      <c r="D30" s="260" t="s">
        <v>229</v>
      </c>
      <c r="E30" s="269" t="s">
        <v>130</v>
      </c>
      <c r="F30" s="191" t="s">
        <v>129</v>
      </c>
      <c r="G30" s="191" t="s">
        <v>129</v>
      </c>
      <c r="H30" s="191" t="s">
        <v>129</v>
      </c>
      <c r="I30" s="270" t="s">
        <v>545</v>
      </c>
      <c r="J30" s="181" t="s">
        <v>262</v>
      </c>
      <c r="K30" s="192" t="s">
        <v>163</v>
      </c>
      <c r="L30" s="193" t="s">
        <v>369</v>
      </c>
      <c r="M30" s="182" t="s">
        <v>166</v>
      </c>
      <c r="N30" s="181" t="s">
        <v>164</v>
      </c>
      <c r="O30" s="182" t="s">
        <v>165</v>
      </c>
      <c r="P30" s="181" t="s">
        <v>464</v>
      </c>
      <c r="Q30" s="182" t="s">
        <v>465</v>
      </c>
      <c r="R30" s="181"/>
      <c r="S30" s="182"/>
    </row>
    <row r="31" spans="2:19" ht="128" x14ac:dyDescent="0.4">
      <c r="B31" s="103" t="s">
        <v>118</v>
      </c>
      <c r="C31" s="104" t="s">
        <v>216</v>
      </c>
      <c r="D31" s="260" t="s">
        <v>215</v>
      </c>
      <c r="E31" s="269" t="s">
        <v>545</v>
      </c>
      <c r="F31" s="191" t="s">
        <v>129</v>
      </c>
      <c r="G31" s="191" t="s">
        <v>545</v>
      </c>
      <c r="H31" s="191" t="s">
        <v>129</v>
      </c>
      <c r="I31" s="270" t="s">
        <v>545</v>
      </c>
      <c r="J31" s="190"/>
      <c r="K31" s="196"/>
      <c r="L31" s="193" t="s">
        <v>368</v>
      </c>
      <c r="M31" s="182" t="s">
        <v>166</v>
      </c>
      <c r="N31" s="181" t="s">
        <v>164</v>
      </c>
      <c r="O31" s="182" t="s">
        <v>165</v>
      </c>
      <c r="P31" s="181" t="s">
        <v>143</v>
      </c>
      <c r="Q31" s="182" t="s">
        <v>143</v>
      </c>
      <c r="R31" s="194"/>
      <c r="S31" s="189"/>
    </row>
    <row r="32" spans="2:19" ht="272" x14ac:dyDescent="0.4">
      <c r="B32" s="103" t="s">
        <v>530</v>
      </c>
      <c r="C32" s="104" t="s">
        <v>556</v>
      </c>
      <c r="D32" s="260" t="s">
        <v>538</v>
      </c>
      <c r="E32" s="269" t="s">
        <v>129</v>
      </c>
      <c r="F32" s="191" t="s">
        <v>545</v>
      </c>
      <c r="G32" s="191" t="s">
        <v>545</v>
      </c>
      <c r="H32" s="191" t="s">
        <v>129</v>
      </c>
      <c r="I32" s="270" t="s">
        <v>545</v>
      </c>
      <c r="J32" s="181" t="s">
        <v>162</v>
      </c>
      <c r="K32" s="192" t="s">
        <v>163</v>
      </c>
      <c r="L32" s="198"/>
      <c r="M32" s="189"/>
      <c r="N32" s="197"/>
      <c r="O32" s="189"/>
      <c r="P32" s="181" t="s">
        <v>466</v>
      </c>
      <c r="Q32" s="182" t="s">
        <v>467</v>
      </c>
      <c r="R32" s="194"/>
      <c r="S32" s="189"/>
    </row>
    <row r="33" spans="2:19" ht="144" x14ac:dyDescent="0.4">
      <c r="B33" s="103" t="s">
        <v>176</v>
      </c>
      <c r="C33" s="104" t="s">
        <v>218</v>
      </c>
      <c r="D33" s="260" t="s">
        <v>151</v>
      </c>
      <c r="E33" s="269" t="s">
        <v>545</v>
      </c>
      <c r="F33" s="191" t="s">
        <v>545</v>
      </c>
      <c r="G33" s="191" t="s">
        <v>129</v>
      </c>
      <c r="H33" s="191" t="s">
        <v>129</v>
      </c>
      <c r="I33" s="270" t="s">
        <v>545</v>
      </c>
      <c r="J33" s="190"/>
      <c r="K33" s="196"/>
      <c r="L33" s="198"/>
      <c r="M33" s="189"/>
      <c r="N33" s="181" t="s">
        <v>164</v>
      </c>
      <c r="O33" s="182" t="s">
        <v>165</v>
      </c>
      <c r="P33" s="181" t="s">
        <v>459</v>
      </c>
      <c r="Q33" s="182" t="s">
        <v>459</v>
      </c>
      <c r="R33" s="194"/>
      <c r="S33" s="189"/>
    </row>
    <row r="34" spans="2:19" ht="160" x14ac:dyDescent="0.4">
      <c r="B34" s="103" t="s">
        <v>170</v>
      </c>
      <c r="C34" s="104" t="s">
        <v>219</v>
      </c>
      <c r="D34" s="260" t="s">
        <v>193</v>
      </c>
      <c r="E34" s="269" t="s">
        <v>545</v>
      </c>
      <c r="F34" s="191" t="s">
        <v>129</v>
      </c>
      <c r="G34" s="191" t="s">
        <v>129</v>
      </c>
      <c r="H34" s="191" t="s">
        <v>129</v>
      </c>
      <c r="I34" s="270" t="s">
        <v>545</v>
      </c>
      <c r="J34" s="190"/>
      <c r="K34" s="196"/>
      <c r="L34" s="193" t="s">
        <v>368</v>
      </c>
      <c r="M34" s="182" t="s">
        <v>166</v>
      </c>
      <c r="N34" s="181" t="s">
        <v>164</v>
      </c>
      <c r="O34" s="182" t="s">
        <v>165</v>
      </c>
      <c r="P34" s="181" t="s">
        <v>460</v>
      </c>
      <c r="Q34" s="182" t="s">
        <v>460</v>
      </c>
      <c r="R34" s="194"/>
      <c r="S34" s="189"/>
    </row>
    <row r="35" spans="2:19" ht="160" x14ac:dyDescent="0.4">
      <c r="B35" s="103" t="s">
        <v>171</v>
      </c>
      <c r="C35" s="104" t="s">
        <v>220</v>
      </c>
      <c r="D35" s="260" t="s">
        <v>173</v>
      </c>
      <c r="E35" s="269" t="s">
        <v>545</v>
      </c>
      <c r="F35" s="191" t="s">
        <v>545</v>
      </c>
      <c r="G35" s="191" t="s">
        <v>129</v>
      </c>
      <c r="H35" s="191" t="s">
        <v>129</v>
      </c>
      <c r="I35" s="270" t="s">
        <v>545</v>
      </c>
      <c r="J35" s="190"/>
      <c r="K35" s="196"/>
      <c r="L35" s="193" t="s">
        <v>368</v>
      </c>
      <c r="M35" s="182" t="s">
        <v>166</v>
      </c>
      <c r="N35" s="181" t="s">
        <v>164</v>
      </c>
      <c r="O35" s="182" t="s">
        <v>165</v>
      </c>
      <c r="P35" s="181" t="s">
        <v>460</v>
      </c>
      <c r="Q35" s="182" t="s">
        <v>460</v>
      </c>
      <c r="R35" s="194"/>
      <c r="S35" s="189"/>
    </row>
    <row r="36" spans="2:19" ht="256" x14ac:dyDescent="0.4">
      <c r="B36" s="103" t="s">
        <v>177</v>
      </c>
      <c r="C36" s="104" t="s">
        <v>472</v>
      </c>
      <c r="D36" s="260" t="s">
        <v>223</v>
      </c>
      <c r="E36" s="269" t="s">
        <v>545</v>
      </c>
      <c r="F36" s="191" t="s">
        <v>129</v>
      </c>
      <c r="G36" s="191" t="s">
        <v>129</v>
      </c>
      <c r="H36" s="191" t="s">
        <v>130</v>
      </c>
      <c r="I36" s="270" t="s">
        <v>545</v>
      </c>
      <c r="J36" s="190"/>
      <c r="K36" s="196"/>
      <c r="L36" s="193" t="s">
        <v>473</v>
      </c>
      <c r="M36" s="182" t="s">
        <v>474</v>
      </c>
      <c r="N36" s="181" t="s">
        <v>164</v>
      </c>
      <c r="O36" s="182" t="s">
        <v>165</v>
      </c>
      <c r="P36" s="181" t="s">
        <v>475</v>
      </c>
      <c r="Q36" s="182" t="s">
        <v>476</v>
      </c>
      <c r="R36" s="181"/>
      <c r="S36" s="182"/>
    </row>
    <row r="37" spans="2:19" ht="176" x14ac:dyDescent="0.4">
      <c r="B37" s="103" t="s">
        <v>152</v>
      </c>
      <c r="C37" s="104" t="s">
        <v>535</v>
      </c>
      <c r="D37" s="260" t="s">
        <v>157</v>
      </c>
      <c r="E37" s="269" t="s">
        <v>129</v>
      </c>
      <c r="F37" s="191" t="s">
        <v>130</v>
      </c>
      <c r="G37" s="191" t="s">
        <v>545</v>
      </c>
      <c r="H37" s="191" t="s">
        <v>545</v>
      </c>
      <c r="I37" s="270" t="s">
        <v>545</v>
      </c>
      <c r="J37" s="181" t="s">
        <v>162</v>
      </c>
      <c r="K37" s="192" t="s">
        <v>163</v>
      </c>
      <c r="L37" s="193" t="s">
        <v>477</v>
      </c>
      <c r="M37" s="182" t="s">
        <v>478</v>
      </c>
      <c r="N37" s="197"/>
      <c r="O37" s="189"/>
      <c r="P37" s="197"/>
      <c r="Q37" s="189"/>
      <c r="R37" s="194"/>
      <c r="S37" s="189"/>
    </row>
    <row r="38" spans="2:19" ht="192" x14ac:dyDescent="0.4">
      <c r="B38" s="103" t="s">
        <v>124</v>
      </c>
      <c r="C38" s="104" t="s">
        <v>546</v>
      </c>
      <c r="D38" s="260"/>
      <c r="E38" s="269" t="s">
        <v>129</v>
      </c>
      <c r="F38" s="191" t="s">
        <v>130</v>
      </c>
      <c r="G38" s="191" t="s">
        <v>129</v>
      </c>
      <c r="H38" s="191" t="s">
        <v>129</v>
      </c>
      <c r="I38" s="270" t="s">
        <v>129</v>
      </c>
      <c r="J38" s="181" t="s">
        <v>483</v>
      </c>
      <c r="K38" s="271" t="s">
        <v>482</v>
      </c>
      <c r="L38" s="193" t="s">
        <v>558</v>
      </c>
      <c r="M38" s="199" t="s">
        <v>485</v>
      </c>
      <c r="N38" s="181" t="s">
        <v>493</v>
      </c>
      <c r="O38" s="182" t="s">
        <v>494</v>
      </c>
      <c r="P38" s="181" t="s">
        <v>495</v>
      </c>
      <c r="Q38" s="182" t="s">
        <v>495</v>
      </c>
      <c r="R38" s="181" t="s">
        <v>167</v>
      </c>
      <c r="S38" s="182" t="s">
        <v>168</v>
      </c>
    </row>
    <row r="39" spans="2:19" ht="144" x14ac:dyDescent="0.4">
      <c r="B39" s="103" t="s">
        <v>158</v>
      </c>
      <c r="C39" s="104" t="s">
        <v>224</v>
      </c>
      <c r="D39" s="260"/>
      <c r="E39" s="269" t="s">
        <v>545</v>
      </c>
      <c r="F39" s="191" t="s">
        <v>545</v>
      </c>
      <c r="G39" s="191" t="s">
        <v>545</v>
      </c>
      <c r="H39" s="191" t="s">
        <v>129</v>
      </c>
      <c r="I39" s="270" t="s">
        <v>545</v>
      </c>
      <c r="J39" s="190"/>
      <c r="K39" s="196"/>
      <c r="L39" s="198"/>
      <c r="M39" s="189"/>
      <c r="N39" s="197"/>
      <c r="O39" s="189"/>
      <c r="P39" s="181" t="s">
        <v>470</v>
      </c>
      <c r="Q39" s="182" t="s">
        <v>443</v>
      </c>
      <c r="R39" s="194"/>
      <c r="S39" s="189"/>
    </row>
    <row r="40" spans="2:19" ht="112" x14ac:dyDescent="0.4">
      <c r="B40" s="103" t="s">
        <v>119</v>
      </c>
      <c r="C40" s="104" t="s">
        <v>226</v>
      </c>
      <c r="D40" s="260" t="s">
        <v>225</v>
      </c>
      <c r="E40" s="269" t="s">
        <v>545</v>
      </c>
      <c r="F40" s="191" t="s">
        <v>545</v>
      </c>
      <c r="G40" s="191" t="s">
        <v>545</v>
      </c>
      <c r="H40" s="191" t="s">
        <v>129</v>
      </c>
      <c r="I40" s="270" t="s">
        <v>545</v>
      </c>
      <c r="J40" s="190"/>
      <c r="K40" s="196"/>
      <c r="L40" s="198"/>
      <c r="M40" s="189"/>
      <c r="N40" s="197"/>
      <c r="O40" s="189"/>
      <c r="P40" s="181" t="s">
        <v>439</v>
      </c>
      <c r="Q40" s="182" t="s">
        <v>439</v>
      </c>
      <c r="R40" s="194"/>
      <c r="S40" s="189"/>
    </row>
    <row r="41" spans="2:19" ht="32" x14ac:dyDescent="0.4">
      <c r="B41" s="103" t="s">
        <v>120</v>
      </c>
      <c r="C41" s="104" t="s">
        <v>557</v>
      </c>
      <c r="D41" s="260"/>
      <c r="E41" s="269" t="s">
        <v>545</v>
      </c>
      <c r="F41" s="191" t="s">
        <v>545</v>
      </c>
      <c r="G41" s="191" t="s">
        <v>545</v>
      </c>
      <c r="H41" s="191" t="s">
        <v>545</v>
      </c>
      <c r="I41" s="270" t="s">
        <v>545</v>
      </c>
      <c r="J41" s="190"/>
      <c r="K41" s="196"/>
      <c r="L41" s="198"/>
      <c r="M41" s="189"/>
      <c r="N41" s="197"/>
      <c r="O41" s="189"/>
      <c r="P41" s="197"/>
      <c r="Q41" s="189"/>
      <c r="R41" s="194"/>
      <c r="S41" s="189"/>
    </row>
    <row r="42" spans="2:19" ht="240" x14ac:dyDescent="0.4">
      <c r="B42" s="103" t="s">
        <v>121</v>
      </c>
      <c r="C42" s="104" t="s">
        <v>537</v>
      </c>
      <c r="D42" s="260"/>
      <c r="E42" s="269" t="s">
        <v>130</v>
      </c>
      <c r="F42" s="191" t="s">
        <v>545</v>
      </c>
      <c r="G42" s="191" t="s">
        <v>129</v>
      </c>
      <c r="H42" s="191" t="s">
        <v>129</v>
      </c>
      <c r="I42" s="270" t="s">
        <v>129</v>
      </c>
      <c r="J42" s="181" t="s">
        <v>500</v>
      </c>
      <c r="K42" s="192" t="s">
        <v>501</v>
      </c>
      <c r="L42" s="200"/>
      <c r="M42" s="189"/>
      <c r="N42" s="181" t="s">
        <v>506</v>
      </c>
      <c r="O42" s="182" t="s">
        <v>507</v>
      </c>
      <c r="P42" s="181" t="s">
        <v>508</v>
      </c>
      <c r="Q42" s="182" t="s">
        <v>509</v>
      </c>
      <c r="R42" s="181" t="s">
        <v>167</v>
      </c>
      <c r="S42" s="182" t="s">
        <v>168</v>
      </c>
    </row>
    <row r="43" spans="2:19" ht="64" x14ac:dyDescent="0.4">
      <c r="B43" s="103" t="s">
        <v>125</v>
      </c>
      <c r="C43" s="104" t="s">
        <v>532</v>
      </c>
      <c r="D43" s="260"/>
      <c r="E43" s="269" t="s">
        <v>545</v>
      </c>
      <c r="F43" s="191" t="s">
        <v>545</v>
      </c>
      <c r="G43" s="191" t="s">
        <v>545</v>
      </c>
      <c r="H43" s="191" t="s">
        <v>545</v>
      </c>
      <c r="I43" s="270" t="s">
        <v>129</v>
      </c>
      <c r="J43" s="190"/>
      <c r="K43" s="196"/>
      <c r="L43" s="198"/>
      <c r="M43" s="189"/>
      <c r="N43" s="197"/>
      <c r="O43" s="189"/>
      <c r="P43" s="197"/>
      <c r="Q43" s="189"/>
      <c r="R43" s="181"/>
      <c r="S43" s="182"/>
    </row>
    <row r="44" spans="2:19" ht="240.5" thickBot="1" x14ac:dyDescent="0.45">
      <c r="B44" s="103" t="s">
        <v>154</v>
      </c>
      <c r="C44" s="104" t="s">
        <v>228</v>
      </c>
      <c r="D44" s="263" t="s">
        <v>227</v>
      </c>
      <c r="E44" s="272" t="s">
        <v>545</v>
      </c>
      <c r="F44" s="201" t="s">
        <v>545</v>
      </c>
      <c r="G44" s="201" t="s">
        <v>129</v>
      </c>
      <c r="H44" s="201" t="s">
        <v>129</v>
      </c>
      <c r="I44" s="273" t="s">
        <v>129</v>
      </c>
      <c r="J44" s="274"/>
      <c r="K44" s="202"/>
      <c r="L44" s="275"/>
      <c r="M44" s="203"/>
      <c r="N44" s="204" t="s">
        <v>164</v>
      </c>
      <c r="O44" s="205" t="s">
        <v>471</v>
      </c>
      <c r="P44" s="204" t="s">
        <v>464</v>
      </c>
      <c r="Q44" s="205" t="s">
        <v>381</v>
      </c>
      <c r="R44" s="204" t="s">
        <v>167</v>
      </c>
      <c r="S44" s="205" t="s">
        <v>168</v>
      </c>
    </row>
  </sheetData>
  <autoFilter ref="A5:S44" xr:uid="{9D023983-B70C-4C81-8B25-2BF3209A4A04}">
    <filterColumn colId="9" showButton="0"/>
    <filterColumn colId="11" showButton="0"/>
    <filterColumn colId="13" showButton="0"/>
    <filterColumn colId="15" showButton="0"/>
    <filterColumn colId="17" showButton="0"/>
  </autoFilter>
  <mergeCells count="13">
    <mergeCell ref="B5:B6"/>
    <mergeCell ref="P5:Q5"/>
    <mergeCell ref="R5:S5"/>
    <mergeCell ref="C5:C6"/>
    <mergeCell ref="E5:E6"/>
    <mergeCell ref="F5:F6"/>
    <mergeCell ref="G5:G6"/>
    <mergeCell ref="H5:H6"/>
    <mergeCell ref="I5:I6"/>
    <mergeCell ref="J5:K5"/>
    <mergeCell ref="L5:M5"/>
    <mergeCell ref="N5:O5"/>
    <mergeCell ref="D5:D6"/>
  </mergeCells>
  <conditionalFormatting sqref="E7:I44">
    <cfRule type="cellIs" dxfId="34" priority="1" operator="equal">
      <formula>$H$8</formula>
    </cfRule>
    <cfRule type="cellIs" dxfId="33" priority="2" operator="equal">
      <formula>$E$9</formula>
    </cfRule>
    <cfRule type="cellIs" dxfId="32" priority="3" operator="equal">
      <formula>#REF!</formula>
    </cfRule>
    <cfRule type="cellIs" dxfId="31" priority="4" operator="equal">
      <formula>$F$12</formula>
    </cfRule>
  </conditionalFormatting>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C0D7D-7DD9-47DF-AB75-EAFDA66412C7}">
  <dimension ref="B1:R44"/>
  <sheetViews>
    <sheetView zoomScale="70" zoomScaleNormal="70" workbookViewId="0">
      <pane xSplit="8" ySplit="6" topLeftCell="I26" activePane="bottomRight" state="frozen"/>
      <selection activeCell="C4" sqref="C4"/>
      <selection pane="topRight" activeCell="C4" sqref="C4"/>
      <selection pane="bottomLeft" activeCell="C4" sqref="C4"/>
      <selection pane="bottomRight" activeCell="C4" sqref="C4"/>
    </sheetView>
  </sheetViews>
  <sheetFormatPr baseColWidth="10" defaultColWidth="11.453125" defaultRowHeight="16" x14ac:dyDescent="0.4"/>
  <cols>
    <col min="1" max="1" width="3.453125" style="120" customWidth="1"/>
    <col min="2" max="2" width="18.54296875" style="120" customWidth="1"/>
    <col min="3" max="3" width="62.453125" style="120" customWidth="1"/>
    <col min="4" max="4" width="14" style="120" customWidth="1"/>
    <col min="5" max="5" width="16.453125" style="120" customWidth="1"/>
    <col min="6" max="8" width="14" style="120" customWidth="1"/>
    <col min="9" max="9" width="51.90625" style="206" customWidth="1"/>
    <col min="10" max="10" width="40.90625" style="206" customWidth="1"/>
    <col min="11" max="12" width="34.08984375" style="206" customWidth="1"/>
    <col min="13" max="14" width="30.90625" style="206" customWidth="1"/>
    <col min="15" max="16" width="33.90625" style="206" customWidth="1"/>
    <col min="17" max="17" width="30.90625" style="206" customWidth="1"/>
    <col min="18" max="18" width="25.08984375" style="206" customWidth="1"/>
    <col min="19" max="16384" width="11.453125" style="120"/>
  </cols>
  <sheetData>
    <row r="1" spans="2:18" x14ac:dyDescent="0.4">
      <c r="C1" s="170"/>
      <c r="I1" s="120"/>
      <c r="J1" s="120"/>
      <c r="K1" s="120"/>
      <c r="L1" s="120"/>
      <c r="M1" s="120"/>
      <c r="N1" s="120"/>
      <c r="O1" s="120"/>
      <c r="P1" s="120"/>
      <c r="Q1" s="120"/>
      <c r="R1" s="120"/>
    </row>
    <row r="2" spans="2:18" x14ac:dyDescent="0.4">
      <c r="I2" s="120"/>
      <c r="J2" s="120"/>
      <c r="K2" s="120"/>
      <c r="L2" s="120"/>
      <c r="M2" s="120"/>
      <c r="N2" s="120"/>
      <c r="O2" s="120"/>
      <c r="P2" s="120"/>
      <c r="Q2" s="120"/>
      <c r="R2" s="120"/>
    </row>
    <row r="3" spans="2:18" x14ac:dyDescent="0.4">
      <c r="I3" s="120"/>
      <c r="J3" s="120"/>
      <c r="K3" s="120"/>
      <c r="L3" s="120"/>
      <c r="M3" s="120"/>
      <c r="N3" s="120"/>
      <c r="O3" s="120"/>
      <c r="P3" s="120"/>
      <c r="Q3" s="120"/>
      <c r="R3" s="120"/>
    </row>
    <row r="4" spans="2:18" ht="16.5" thickBot="1" x14ac:dyDescent="0.45">
      <c r="I4" s="120"/>
      <c r="J4" s="120"/>
      <c r="K4" s="120"/>
      <c r="L4" s="120"/>
      <c r="M4" s="120"/>
      <c r="N4" s="120"/>
      <c r="O4" s="120"/>
      <c r="P4" s="120"/>
      <c r="Q4" s="120"/>
      <c r="R4" s="120"/>
    </row>
    <row r="5" spans="2:18" ht="16" customHeight="1" thickBot="1" x14ac:dyDescent="0.45">
      <c r="B5" s="381" t="s">
        <v>169</v>
      </c>
      <c r="C5" s="387" t="s">
        <v>182</v>
      </c>
      <c r="D5" s="389" t="s">
        <v>272</v>
      </c>
      <c r="E5" s="391" t="s">
        <v>126</v>
      </c>
      <c r="F5" s="393" t="s">
        <v>28</v>
      </c>
      <c r="G5" s="395" t="s">
        <v>127</v>
      </c>
      <c r="H5" s="397" t="s">
        <v>128</v>
      </c>
      <c r="I5" s="399" t="s">
        <v>256</v>
      </c>
      <c r="J5" s="400"/>
      <c r="K5" s="401" t="s">
        <v>126</v>
      </c>
      <c r="L5" s="402"/>
      <c r="M5" s="403" t="s">
        <v>28</v>
      </c>
      <c r="N5" s="404"/>
      <c r="O5" s="383" t="s">
        <v>127</v>
      </c>
      <c r="P5" s="384"/>
      <c r="Q5" s="385" t="s">
        <v>128</v>
      </c>
      <c r="R5" s="386"/>
    </row>
    <row r="6" spans="2:18" ht="32.5" thickBot="1" x14ac:dyDescent="0.45">
      <c r="B6" s="382"/>
      <c r="C6" s="388"/>
      <c r="D6" s="390"/>
      <c r="E6" s="392"/>
      <c r="F6" s="394"/>
      <c r="G6" s="396"/>
      <c r="H6" s="398"/>
      <c r="I6" s="207" t="s">
        <v>147</v>
      </c>
      <c r="J6" s="208" t="s">
        <v>134</v>
      </c>
      <c r="K6" s="207" t="s">
        <v>147</v>
      </c>
      <c r="L6" s="208" t="s">
        <v>134</v>
      </c>
      <c r="M6" s="207" t="s">
        <v>147</v>
      </c>
      <c r="N6" s="208" t="s">
        <v>134</v>
      </c>
      <c r="O6" s="207" t="s">
        <v>147</v>
      </c>
      <c r="P6" s="208" t="s">
        <v>134</v>
      </c>
      <c r="Q6" s="209" t="s">
        <v>147</v>
      </c>
      <c r="R6" s="208" t="s">
        <v>134</v>
      </c>
    </row>
    <row r="7" spans="2:18" ht="80" x14ac:dyDescent="0.4">
      <c r="B7" s="103" t="s">
        <v>155</v>
      </c>
      <c r="C7" s="104" t="s">
        <v>185</v>
      </c>
      <c r="D7" s="179" t="s">
        <v>545</v>
      </c>
      <c r="E7" s="179" t="s">
        <v>545</v>
      </c>
      <c r="F7" s="179" t="s">
        <v>129</v>
      </c>
      <c r="G7" s="179" t="s">
        <v>545</v>
      </c>
      <c r="H7" s="210" t="s">
        <v>545</v>
      </c>
      <c r="I7" s="190" t="str">
        <f t="shared" ref="I7:I32" si="0">IF($D7="Peu matériel","","- Ha ou m² occupés et transformés par type de LU / kg de produit
- % de labellisation des produits achetés")</f>
        <v/>
      </c>
      <c r="J7" s="189" t="str">
        <f>IF($D7="Peu matériel","","- Quantité (kg ou t) des principaux produits achetés
- Provenance des achats
- Certifications et labellisations des achats")</f>
        <v/>
      </c>
      <c r="K7" s="190" t="str">
        <f>IF($E7="Peu matériel","","- m3 d’eau consommés / kg de produit
- % de labellisation des produits achetés")</f>
        <v/>
      </c>
      <c r="L7" s="189" t="str">
        <f>IF($E7="Peu matériel","","- Quantité (kg ou t) des principaux produits achetés
- Provenance des achats
- Certifications et labellisations des achats")</f>
        <v/>
      </c>
      <c r="M7" s="190" t="str">
        <f>IF($F7="Peu matériel","","- t de CO2.eq / kg de produit
- % de labellisation des produits achetés")</f>
        <v>- t de CO2.eq / kg de produit
- % de labellisation des produits achetés</v>
      </c>
      <c r="N7" s="189" t="str">
        <f>IF($F7="Peu matériel","","- Quantité (kg ou t) des principaux produits achetés
- Provenance des achats
- Certifications et labellisations des achats")</f>
        <v>- Quantité (kg ou t) des principaux produits achetés
- Provenance des achats
- Certifications et labellisations des achats</v>
      </c>
      <c r="O7" s="190" t="str">
        <f>IF($G7="Peu matériel","","- t de SOx / kg de produit
- t de NOx / kg de produit
- % de labellisation des produits achetés")</f>
        <v/>
      </c>
      <c r="P7" s="189" t="str">
        <f>IF($G7="Peu matériel","","- Quantité (kg ou t) des principaux produits achetés
- Provenance des achats
- Certifications et labellisations des achats")</f>
        <v/>
      </c>
      <c r="Q7" s="188"/>
      <c r="R7" s="189"/>
    </row>
    <row r="8" spans="2:18" ht="32" x14ac:dyDescent="0.4">
      <c r="B8" s="103" t="s">
        <v>150</v>
      </c>
      <c r="C8" s="104" t="s">
        <v>536</v>
      </c>
      <c r="D8" s="179" t="s">
        <v>545</v>
      </c>
      <c r="E8" s="179" t="s">
        <v>545</v>
      </c>
      <c r="F8" s="179" t="s">
        <v>545</v>
      </c>
      <c r="G8" s="179" t="s">
        <v>545</v>
      </c>
      <c r="H8" s="210" t="s">
        <v>545</v>
      </c>
      <c r="I8" s="190" t="str">
        <f t="shared" si="0"/>
        <v/>
      </c>
      <c r="J8" s="189" t="str">
        <f t="shared" ref="J8:J44" si="1">IF($D8="Peu matériel","","- Quantité (kg ou t) des principaux produits achetés
- Provenance des achats
- Certifications et labellisations des achats")</f>
        <v/>
      </c>
      <c r="K8" s="190" t="str">
        <f t="shared" ref="K8:K44" si="2">IF($E8="Peu matériel","","- m3 d’eau consommés / kg de produit
- % de labellisation des produits achetés")</f>
        <v/>
      </c>
      <c r="L8" s="189" t="str">
        <f t="shared" ref="L8:L44" si="3">IF($E8="Peu matériel","","- Quantité (kg ou t) des principaux produits achetés
- Provenance des achats
- Certifications et labellisations des achats")</f>
        <v/>
      </c>
      <c r="M8" s="190" t="str">
        <f t="shared" ref="M8:M44" si="4">IF($F8="Peu matériel","","- t de CO2.eq / kg de produit
- % de labellisation des produits achetés")</f>
        <v/>
      </c>
      <c r="N8" s="189" t="str">
        <f t="shared" ref="N8:N44" si="5">IF($F8="Peu matériel","","- Quantité (kg ou t) des principaux produits achetés
- Provenance des achats
- Certifications et labellisations des achats")</f>
        <v/>
      </c>
      <c r="O8" s="190" t="str">
        <f t="shared" ref="O8:O44" si="6">IF($G8="Peu matériel","","- t de SOx / kg de produit
- t de NOx / kg de produit
- % de labellisation des produits achetés")</f>
        <v/>
      </c>
      <c r="P8" s="189" t="str">
        <f t="shared" ref="P8:P44" si="7">IF($G8="Peu matériel","","- Quantité (kg ou t) des principaux produits achetés
- Provenance des achats
- Certifications et labellisations des achats")</f>
        <v/>
      </c>
      <c r="Q8" s="188"/>
      <c r="R8" s="189"/>
    </row>
    <row r="9" spans="2:18" ht="80" x14ac:dyDescent="0.4">
      <c r="B9" s="103" t="s">
        <v>108</v>
      </c>
      <c r="C9" s="104" t="s">
        <v>186</v>
      </c>
      <c r="D9" s="191" t="s">
        <v>129</v>
      </c>
      <c r="E9" s="191" t="s">
        <v>545</v>
      </c>
      <c r="F9" s="191" t="s">
        <v>545</v>
      </c>
      <c r="G9" s="191" t="s">
        <v>130</v>
      </c>
      <c r="H9" s="211" t="s">
        <v>129</v>
      </c>
      <c r="I9" s="190" t="str">
        <f t="shared" si="0"/>
        <v>- Ha ou m² occupés et transformés par type de LU / kg de produit
- % de labellisation des produits achetés</v>
      </c>
      <c r="J9" s="189" t="str">
        <f t="shared" si="1"/>
        <v>- Quantité (kg ou t) des principaux produits achetés
- Provenance des achats
- Certifications et labellisations des achats</v>
      </c>
      <c r="K9" s="190" t="str">
        <f t="shared" si="2"/>
        <v/>
      </c>
      <c r="L9" s="189" t="str">
        <f t="shared" si="3"/>
        <v/>
      </c>
      <c r="M9" s="190" t="str">
        <f t="shared" si="4"/>
        <v/>
      </c>
      <c r="N9" s="189" t="str">
        <f t="shared" si="5"/>
        <v/>
      </c>
      <c r="O9" s="190" t="str">
        <f t="shared" si="6"/>
        <v>- t de SOx / kg de produit
- t de NOx / kg de produit
- % de labellisation des produits achetés</v>
      </c>
      <c r="P9" s="189" t="str">
        <f t="shared" si="7"/>
        <v>- Quantité (kg ou t) des principaux produits achetés
- Provenance des achats
- Certifications et labellisations des achats</v>
      </c>
      <c r="Q9" s="193"/>
      <c r="R9" s="182"/>
    </row>
    <row r="10" spans="2:18" ht="80" x14ac:dyDescent="0.4">
      <c r="B10" s="103" t="s">
        <v>153</v>
      </c>
      <c r="C10" s="104" t="s">
        <v>388</v>
      </c>
      <c r="D10" s="191" t="s">
        <v>129</v>
      </c>
      <c r="E10" s="191" t="s">
        <v>129</v>
      </c>
      <c r="F10" s="191" t="s">
        <v>129</v>
      </c>
      <c r="G10" s="191" t="s">
        <v>130</v>
      </c>
      <c r="H10" s="211" t="s">
        <v>545</v>
      </c>
      <c r="I10" s="190" t="str">
        <f t="shared" si="0"/>
        <v>- Ha ou m² occupés et transformés par type de LU / kg de produit
- % de labellisation des produits achetés</v>
      </c>
      <c r="J10" s="189" t="str">
        <f t="shared" si="1"/>
        <v>- Quantité (kg ou t) des principaux produits achetés
- Provenance des achats
- Certifications et labellisations des achats</v>
      </c>
      <c r="K10" s="190" t="str">
        <f t="shared" si="2"/>
        <v>- m3 d’eau consommés / kg de produit
- % de labellisation des produits achetés</v>
      </c>
      <c r="L10" s="189" t="str">
        <f t="shared" si="3"/>
        <v>- Quantité (kg ou t) des principaux produits achetés
- Provenance des achats
- Certifications et labellisations des achats</v>
      </c>
      <c r="M10" s="190" t="str">
        <f t="shared" si="4"/>
        <v>- t de CO2.eq / kg de produit
- % de labellisation des produits achetés</v>
      </c>
      <c r="N10" s="189" t="str">
        <f t="shared" si="5"/>
        <v>- Quantité (kg ou t) des principaux produits achetés
- Provenance des achats
- Certifications et labellisations des achats</v>
      </c>
      <c r="O10" s="190" t="str">
        <f t="shared" si="6"/>
        <v>- t de SOx / kg de produit
- t de NOx / kg de produit
- % de labellisation des produits achetés</v>
      </c>
      <c r="P10" s="189" t="str">
        <f t="shared" si="7"/>
        <v>- Quantité (kg ou t) des principaux produits achetés
- Provenance des achats
- Certifications et labellisations des achats</v>
      </c>
      <c r="Q10" s="198"/>
      <c r="R10" s="189"/>
    </row>
    <row r="11" spans="2:18" ht="80" x14ac:dyDescent="0.4">
      <c r="B11" s="103" t="s">
        <v>172</v>
      </c>
      <c r="C11" s="104" t="s">
        <v>187</v>
      </c>
      <c r="D11" s="191" t="s">
        <v>545</v>
      </c>
      <c r="E11" s="191" t="s">
        <v>129</v>
      </c>
      <c r="F11" s="191" t="s">
        <v>129</v>
      </c>
      <c r="G11" s="191" t="s">
        <v>129</v>
      </c>
      <c r="H11" s="211" t="s">
        <v>545</v>
      </c>
      <c r="I11" s="190" t="str">
        <f t="shared" si="0"/>
        <v/>
      </c>
      <c r="J11" s="189" t="str">
        <f t="shared" si="1"/>
        <v/>
      </c>
      <c r="K11" s="190" t="str">
        <f t="shared" si="2"/>
        <v>- m3 d’eau consommés / kg de produit
- % de labellisation des produits achetés</v>
      </c>
      <c r="L11" s="189" t="str">
        <f t="shared" si="3"/>
        <v>- Quantité (kg ou t) des principaux produits achetés
- Provenance des achats
- Certifications et labellisations des achats</v>
      </c>
      <c r="M11" s="190" t="str">
        <f t="shared" si="4"/>
        <v>- t de CO2.eq / kg de produit
- % de labellisation des produits achetés</v>
      </c>
      <c r="N11" s="189" t="str">
        <f t="shared" si="5"/>
        <v>- Quantité (kg ou t) des principaux produits achetés
- Provenance des achats
- Certifications et labellisations des achats</v>
      </c>
      <c r="O11" s="190" t="str">
        <f t="shared" si="6"/>
        <v>- t de SOx / kg de produit
- t de NOx / kg de produit
- % de labellisation des produits achetés</v>
      </c>
      <c r="P11" s="189" t="str">
        <f t="shared" si="7"/>
        <v>- Quantité (kg ou t) des principaux produits achetés
- Provenance des achats
- Certifications et labellisations des achats</v>
      </c>
      <c r="Q11" s="193"/>
      <c r="R11" s="182"/>
    </row>
    <row r="12" spans="2:18" ht="80" x14ac:dyDescent="0.4">
      <c r="B12" s="103" t="s">
        <v>149</v>
      </c>
      <c r="C12" s="104" t="s">
        <v>188</v>
      </c>
      <c r="D12" s="191" t="s">
        <v>130</v>
      </c>
      <c r="E12" s="191" t="s">
        <v>130</v>
      </c>
      <c r="F12" s="191" t="s">
        <v>129</v>
      </c>
      <c r="G12" s="191" t="s">
        <v>129</v>
      </c>
      <c r="H12" s="211" t="s">
        <v>545</v>
      </c>
      <c r="I12" s="190" t="str">
        <f t="shared" si="0"/>
        <v>- Ha ou m² occupés et transformés par type de LU / kg de produit
- % de labellisation des produits achetés</v>
      </c>
      <c r="J12" s="189" t="str">
        <f t="shared" si="1"/>
        <v>- Quantité (kg ou t) des principaux produits achetés
- Provenance des achats
- Certifications et labellisations des achats</v>
      </c>
      <c r="K12" s="190" t="str">
        <f>IF($E12="Peu matériel","","- m3 d’eau consommés / kg de produit
- % de labellisation des produits achetés
- % d'achats de matériaux recyclés")</f>
        <v>- m3 d’eau consommés / kg de produit
- % de labellisation des produits achetés
- % d'achats de matériaux recyclés</v>
      </c>
      <c r="L12" s="189" t="str">
        <f t="shared" si="3"/>
        <v>- Quantité (kg ou t) des principaux produits achetés
- Provenance des achats
- Certifications et labellisations des achats</v>
      </c>
      <c r="M12" s="190" t="str">
        <f t="shared" si="4"/>
        <v>- t de CO2.eq / kg de produit
- % de labellisation des produits achetés</v>
      </c>
      <c r="N12" s="189" t="str">
        <f t="shared" si="5"/>
        <v>- Quantité (kg ou t) des principaux produits achetés
- Provenance des achats
- Certifications et labellisations des achats</v>
      </c>
      <c r="O12" s="190" t="str">
        <f t="shared" si="6"/>
        <v>- t de SOx / kg de produit
- t de NOx / kg de produit
- % de labellisation des produits achetés</v>
      </c>
      <c r="P12" s="189" t="str">
        <f t="shared" si="7"/>
        <v>- Quantité (kg ou t) des principaux produits achetés
- Provenance des achats
- Certifications et labellisations des achats</v>
      </c>
      <c r="Q12" s="198"/>
      <c r="R12" s="189"/>
    </row>
    <row r="13" spans="2:18" ht="80" x14ac:dyDescent="0.4">
      <c r="B13" s="103" t="s">
        <v>173</v>
      </c>
      <c r="C13" s="104" t="s">
        <v>190</v>
      </c>
      <c r="D13" s="191" t="s">
        <v>130</v>
      </c>
      <c r="E13" s="191" t="s">
        <v>130</v>
      </c>
      <c r="F13" s="191" t="s">
        <v>129</v>
      </c>
      <c r="G13" s="191" t="s">
        <v>129</v>
      </c>
      <c r="H13" s="211" t="s">
        <v>545</v>
      </c>
      <c r="I13" s="190" t="str">
        <f t="shared" si="0"/>
        <v>- Ha ou m² occupés et transformés par type de LU / kg de produit
- % de labellisation des produits achetés</v>
      </c>
      <c r="J13" s="189" t="str">
        <f t="shared" si="1"/>
        <v>- Quantité (kg ou t) des principaux produits achetés
- Provenance des achats
- Certifications et labellisations des achats</v>
      </c>
      <c r="K13" s="190" t="str">
        <f t="shared" si="2"/>
        <v>- m3 d’eau consommés / kg de produit
- % de labellisation des produits achetés</v>
      </c>
      <c r="L13" s="189" t="str">
        <f t="shared" si="3"/>
        <v>- Quantité (kg ou t) des principaux produits achetés
- Provenance des achats
- Certifications et labellisations des achats</v>
      </c>
      <c r="M13" s="190" t="str">
        <f t="shared" si="4"/>
        <v>- t de CO2.eq / kg de produit
- % de labellisation des produits achetés</v>
      </c>
      <c r="N13" s="189" t="str">
        <f t="shared" si="5"/>
        <v>- Quantité (kg ou t) des principaux produits achetés
- Provenance des achats
- Certifications et labellisations des achats</v>
      </c>
      <c r="O13" s="190" t="str">
        <f t="shared" si="6"/>
        <v>- t de SOx / kg de produit
- t de NOx / kg de produit
- % de labellisation des produits achetés</v>
      </c>
      <c r="P13" s="189" t="str">
        <f t="shared" si="7"/>
        <v>- Quantité (kg ou t) des principaux produits achetés
- Provenance des achats
- Certifications et labellisations des achats</v>
      </c>
      <c r="Q13" s="200"/>
      <c r="R13" s="182"/>
    </row>
    <row r="14" spans="2:18" ht="80" x14ac:dyDescent="0.4">
      <c r="B14" s="103" t="s">
        <v>109</v>
      </c>
      <c r="C14" s="104" t="s">
        <v>192</v>
      </c>
      <c r="D14" s="191" t="s">
        <v>130</v>
      </c>
      <c r="E14" s="191" t="s">
        <v>129</v>
      </c>
      <c r="F14" s="191" t="s">
        <v>130</v>
      </c>
      <c r="G14" s="191" t="s">
        <v>129</v>
      </c>
      <c r="H14" s="211" t="s">
        <v>545</v>
      </c>
      <c r="I14" s="190" t="str">
        <f t="shared" si="0"/>
        <v>- Ha ou m² occupés et transformés par type de LU / kg de produit
- % de labellisation des produits achetés</v>
      </c>
      <c r="J14" s="189" t="str">
        <f t="shared" si="1"/>
        <v>- Quantité (kg ou t) des principaux produits achetés
- Provenance des achats
- Certifications et labellisations des achats</v>
      </c>
      <c r="K14" s="190" t="str">
        <f t="shared" si="2"/>
        <v>- m3 d’eau consommés / kg de produit
- % de labellisation des produits achetés</v>
      </c>
      <c r="L14" s="189" t="str">
        <f t="shared" si="3"/>
        <v>- Quantité (kg ou t) des principaux produits achetés
- Provenance des achats
- Certifications et labellisations des achats</v>
      </c>
      <c r="M14" s="190" t="str">
        <f t="shared" si="4"/>
        <v>- t de CO2.eq / kg de produit
- % de labellisation des produits achetés</v>
      </c>
      <c r="N14" s="189" t="str">
        <f t="shared" si="5"/>
        <v>- Quantité (kg ou t) des principaux produits achetés
- Provenance des achats
- Certifications et labellisations des achats</v>
      </c>
      <c r="O14" s="190" t="str">
        <f t="shared" si="6"/>
        <v>- t de SOx / kg de produit
- t de NOx / kg de produit
- % de labellisation des produits achetés</v>
      </c>
      <c r="P14" s="189" t="str">
        <f t="shared" si="7"/>
        <v>- Quantité (kg ou t) des principaux produits achetés
- Provenance des achats
- Certifications et labellisations des achats</v>
      </c>
      <c r="Q14" s="200"/>
      <c r="R14" s="189"/>
    </row>
    <row r="15" spans="2:18" ht="80" x14ac:dyDescent="0.4">
      <c r="B15" s="103" t="s">
        <v>110</v>
      </c>
      <c r="C15" s="104" t="s">
        <v>197</v>
      </c>
      <c r="D15" s="191" t="s">
        <v>129</v>
      </c>
      <c r="E15" s="191" t="s">
        <v>129</v>
      </c>
      <c r="F15" s="191" t="s">
        <v>129</v>
      </c>
      <c r="G15" s="191" t="s">
        <v>129</v>
      </c>
      <c r="H15" s="211" t="s">
        <v>545</v>
      </c>
      <c r="I15" s="190" t="str">
        <f t="shared" si="0"/>
        <v>- Ha ou m² occupés et transformés par type de LU / kg de produit
- % de labellisation des produits achetés</v>
      </c>
      <c r="J15" s="189" t="str">
        <f t="shared" si="1"/>
        <v>- Quantité (kg ou t) des principaux produits achetés
- Provenance des achats
- Certifications et labellisations des achats</v>
      </c>
      <c r="K15" s="190" t="str">
        <f t="shared" si="2"/>
        <v>- m3 d’eau consommés / kg de produit
- % de labellisation des produits achetés</v>
      </c>
      <c r="L15" s="189" t="str">
        <f t="shared" si="3"/>
        <v>- Quantité (kg ou t) des principaux produits achetés
- Provenance des achats
- Certifications et labellisations des achats</v>
      </c>
      <c r="M15" s="190" t="str">
        <f t="shared" si="4"/>
        <v>- t de CO2.eq / kg de produit
- % de labellisation des produits achetés</v>
      </c>
      <c r="N15" s="189" t="str">
        <f t="shared" si="5"/>
        <v>- Quantité (kg ou t) des principaux produits achetés
- Provenance des achats
- Certifications et labellisations des achats</v>
      </c>
      <c r="O15" s="190" t="str">
        <f t="shared" si="6"/>
        <v>- t de SOx / kg de produit
- t de NOx / kg de produit
- % de labellisation des produits achetés</v>
      </c>
      <c r="P15" s="189" t="str">
        <f t="shared" si="7"/>
        <v>- Quantité (kg ou t) des principaux produits achetés
- Provenance des achats
- Certifications et labellisations des achats</v>
      </c>
      <c r="Q15" s="198"/>
      <c r="R15" s="189"/>
    </row>
    <row r="16" spans="2:18" ht="64" x14ac:dyDescent="0.4">
      <c r="B16" s="103" t="s">
        <v>111</v>
      </c>
      <c r="C16" s="104" t="s">
        <v>131</v>
      </c>
      <c r="D16" s="191" t="s">
        <v>129</v>
      </c>
      <c r="E16" s="191" t="s">
        <v>545</v>
      </c>
      <c r="F16" s="191" t="s">
        <v>545</v>
      </c>
      <c r="G16" s="191" t="s">
        <v>545</v>
      </c>
      <c r="H16" s="211" t="s">
        <v>545</v>
      </c>
      <c r="I16" s="190" t="str">
        <f t="shared" si="0"/>
        <v>- Ha ou m² occupés et transformés par type de LU / kg de produit
- % de labellisation des produits achetés</v>
      </c>
      <c r="J16" s="189" t="str">
        <f t="shared" si="1"/>
        <v>- Quantité (kg ou t) des principaux produits achetés
- Provenance des achats
- Certifications et labellisations des achats</v>
      </c>
      <c r="K16" s="190" t="str">
        <f t="shared" si="2"/>
        <v/>
      </c>
      <c r="L16" s="189" t="str">
        <f t="shared" si="3"/>
        <v/>
      </c>
      <c r="M16" s="190" t="str">
        <f t="shared" si="4"/>
        <v/>
      </c>
      <c r="N16" s="189" t="str">
        <f t="shared" si="5"/>
        <v/>
      </c>
      <c r="O16" s="190" t="str">
        <f t="shared" si="6"/>
        <v/>
      </c>
      <c r="P16" s="189" t="str">
        <f t="shared" si="7"/>
        <v/>
      </c>
      <c r="Q16" s="198"/>
      <c r="R16" s="189"/>
    </row>
    <row r="17" spans="2:18" ht="64" x14ac:dyDescent="0.4">
      <c r="B17" s="103" t="s">
        <v>123</v>
      </c>
      <c r="C17" s="104" t="s">
        <v>200</v>
      </c>
      <c r="D17" s="191" t="s">
        <v>129</v>
      </c>
      <c r="E17" s="191" t="s">
        <v>545</v>
      </c>
      <c r="F17" s="191" t="s">
        <v>545</v>
      </c>
      <c r="G17" s="191" t="s">
        <v>545</v>
      </c>
      <c r="H17" s="211" t="s">
        <v>545</v>
      </c>
      <c r="I17" s="190" t="str">
        <f t="shared" si="0"/>
        <v>- Ha ou m² occupés et transformés par type de LU / kg de produit
- % de labellisation des produits achetés</v>
      </c>
      <c r="J17" s="189" t="str">
        <f t="shared" si="1"/>
        <v>- Quantité (kg ou t) des principaux produits achetés
- Provenance des achats
- Certifications et labellisations des achats</v>
      </c>
      <c r="K17" s="190" t="str">
        <f t="shared" si="2"/>
        <v/>
      </c>
      <c r="L17" s="189" t="str">
        <f t="shared" si="3"/>
        <v/>
      </c>
      <c r="M17" s="190" t="str">
        <f t="shared" si="4"/>
        <v/>
      </c>
      <c r="N17" s="189" t="str">
        <f t="shared" si="5"/>
        <v/>
      </c>
      <c r="O17" s="190" t="str">
        <f t="shared" si="6"/>
        <v/>
      </c>
      <c r="P17" s="189" t="str">
        <f t="shared" si="7"/>
        <v/>
      </c>
      <c r="Q17" s="198"/>
      <c r="R17" s="189"/>
    </row>
    <row r="18" spans="2:18" ht="80" x14ac:dyDescent="0.4">
      <c r="B18" s="103" t="s">
        <v>112</v>
      </c>
      <c r="C18" s="104" t="s">
        <v>201</v>
      </c>
      <c r="D18" s="191" t="s">
        <v>545</v>
      </c>
      <c r="E18" s="191" t="s">
        <v>129</v>
      </c>
      <c r="F18" s="191" t="s">
        <v>545</v>
      </c>
      <c r="G18" s="191" t="s">
        <v>129</v>
      </c>
      <c r="H18" s="211" t="s">
        <v>545</v>
      </c>
      <c r="I18" s="190" t="str">
        <f t="shared" si="0"/>
        <v/>
      </c>
      <c r="J18" s="189" t="str">
        <f t="shared" si="1"/>
        <v/>
      </c>
      <c r="K18" s="190" t="str">
        <f t="shared" si="2"/>
        <v>- m3 d’eau consommés / kg de produit
- % de labellisation des produits achetés</v>
      </c>
      <c r="L18" s="189" t="str">
        <f t="shared" si="3"/>
        <v>- Quantité (kg ou t) des principaux produits achetés
- Provenance des achats
- Certifications et labellisations des achats</v>
      </c>
      <c r="M18" s="190" t="str">
        <f t="shared" si="4"/>
        <v/>
      </c>
      <c r="N18" s="189" t="str">
        <f t="shared" si="5"/>
        <v/>
      </c>
      <c r="O18" s="190" t="str">
        <f t="shared" si="6"/>
        <v>- t de SOx / kg de produit
- t de NOx / kg de produit
- % de labellisation des produits achetés</v>
      </c>
      <c r="P18" s="189" t="str">
        <f t="shared" si="7"/>
        <v>- Quantité (kg ou t) des principaux produits achetés
- Provenance des achats
- Certifications et labellisations des achats</v>
      </c>
      <c r="Q18" s="198"/>
      <c r="R18" s="189"/>
    </row>
    <row r="19" spans="2:18" ht="80" x14ac:dyDescent="0.4">
      <c r="B19" s="103" t="s">
        <v>113</v>
      </c>
      <c r="C19" s="104" t="s">
        <v>202</v>
      </c>
      <c r="D19" s="191" t="s">
        <v>130</v>
      </c>
      <c r="E19" s="191" t="s">
        <v>129</v>
      </c>
      <c r="F19" s="191" t="s">
        <v>545</v>
      </c>
      <c r="G19" s="191" t="s">
        <v>545</v>
      </c>
      <c r="H19" s="211" t="s">
        <v>545</v>
      </c>
      <c r="I19" s="190" t="str">
        <f t="shared" si="0"/>
        <v>- Ha ou m² occupés et transformés par type de LU / kg de produit
- % de labellisation des produits achetés</v>
      </c>
      <c r="J19" s="189" t="str">
        <f t="shared" si="1"/>
        <v>- Quantité (kg ou t) des principaux produits achetés
- Provenance des achats
- Certifications et labellisations des achats</v>
      </c>
      <c r="K19" s="190" t="str">
        <f t="shared" si="2"/>
        <v>- m3 d’eau consommés / kg de produit
- % de labellisation des produits achetés</v>
      </c>
      <c r="L19" s="189" t="str">
        <f t="shared" si="3"/>
        <v>- Quantité (kg ou t) des principaux produits achetés
- Provenance des achats
- Certifications et labellisations des achats</v>
      </c>
      <c r="M19" s="190" t="str">
        <f t="shared" si="4"/>
        <v/>
      </c>
      <c r="N19" s="189" t="str">
        <f t="shared" si="5"/>
        <v/>
      </c>
      <c r="O19" s="190" t="str">
        <f t="shared" si="6"/>
        <v/>
      </c>
      <c r="P19" s="189" t="str">
        <f t="shared" si="7"/>
        <v/>
      </c>
      <c r="Q19" s="198"/>
      <c r="R19" s="189"/>
    </row>
    <row r="20" spans="2:18" ht="80" x14ac:dyDescent="0.4">
      <c r="B20" s="103" t="s">
        <v>114</v>
      </c>
      <c r="C20" s="104" t="s">
        <v>203</v>
      </c>
      <c r="D20" s="191" t="s">
        <v>545</v>
      </c>
      <c r="E20" s="191" t="s">
        <v>545</v>
      </c>
      <c r="F20" s="191" t="s">
        <v>129</v>
      </c>
      <c r="G20" s="191" t="s">
        <v>129</v>
      </c>
      <c r="H20" s="211" t="s">
        <v>545</v>
      </c>
      <c r="I20" s="190" t="str">
        <f t="shared" si="0"/>
        <v/>
      </c>
      <c r="J20" s="189" t="str">
        <f t="shared" si="1"/>
        <v/>
      </c>
      <c r="K20" s="190" t="str">
        <f t="shared" si="2"/>
        <v/>
      </c>
      <c r="L20" s="189" t="str">
        <f t="shared" si="3"/>
        <v/>
      </c>
      <c r="M20" s="190" t="str">
        <f t="shared" si="4"/>
        <v>- t de CO2.eq / kg de produit
- % de labellisation des produits achetés</v>
      </c>
      <c r="N20" s="189" t="str">
        <f t="shared" si="5"/>
        <v>- Quantité (kg ou t) des principaux produits achetés
- Provenance des achats
- Certifications et labellisations des achats</v>
      </c>
      <c r="O20" s="190" t="str">
        <f t="shared" si="6"/>
        <v>- t de SOx / kg de produit
- t de NOx / kg de produit
- % de labellisation des produits achetés</v>
      </c>
      <c r="P20" s="189" t="str">
        <f t="shared" si="7"/>
        <v>- Quantité (kg ou t) des principaux produits achetés
- Provenance des achats
- Certifications et labellisations des achats</v>
      </c>
      <c r="Q20" s="198"/>
      <c r="R20" s="189"/>
    </row>
    <row r="21" spans="2:18" ht="64" x14ac:dyDescent="0.4">
      <c r="B21" s="103" t="s">
        <v>115</v>
      </c>
      <c r="C21" s="104" t="s">
        <v>132</v>
      </c>
      <c r="D21" s="191" t="s">
        <v>129</v>
      </c>
      <c r="E21" s="191" t="s">
        <v>545</v>
      </c>
      <c r="F21" s="191" t="s">
        <v>545</v>
      </c>
      <c r="G21" s="191" t="s">
        <v>545</v>
      </c>
      <c r="H21" s="211" t="s">
        <v>545</v>
      </c>
      <c r="I21" s="190" t="str">
        <f t="shared" si="0"/>
        <v>- Ha ou m² occupés et transformés par type de LU / kg de produit
- % de labellisation des produits achetés</v>
      </c>
      <c r="J21" s="189" t="str">
        <f t="shared" si="1"/>
        <v>- Quantité (kg ou t) des principaux produits achetés
- Provenance des achats
- Certifications et labellisations des achats</v>
      </c>
      <c r="K21" s="190" t="str">
        <f t="shared" si="2"/>
        <v/>
      </c>
      <c r="L21" s="189" t="str">
        <f t="shared" si="3"/>
        <v/>
      </c>
      <c r="M21" s="190" t="str">
        <f t="shared" si="4"/>
        <v/>
      </c>
      <c r="N21" s="189" t="str">
        <f t="shared" si="5"/>
        <v/>
      </c>
      <c r="O21" s="190" t="str">
        <f t="shared" si="6"/>
        <v/>
      </c>
      <c r="P21" s="189" t="str">
        <f t="shared" si="7"/>
        <v/>
      </c>
      <c r="Q21" s="198"/>
      <c r="R21" s="189"/>
    </row>
    <row r="22" spans="2:18" ht="80" x14ac:dyDescent="0.4">
      <c r="B22" s="103" t="s">
        <v>116</v>
      </c>
      <c r="C22" s="104" t="s">
        <v>205</v>
      </c>
      <c r="D22" s="191" t="s">
        <v>129</v>
      </c>
      <c r="E22" s="191" t="s">
        <v>129</v>
      </c>
      <c r="F22" s="191" t="s">
        <v>129</v>
      </c>
      <c r="G22" s="191" t="s">
        <v>130</v>
      </c>
      <c r="H22" s="211" t="s">
        <v>545</v>
      </c>
      <c r="I22" s="190" t="str">
        <f t="shared" si="0"/>
        <v>- Ha ou m² occupés et transformés par type de LU / kg de produit
- % de labellisation des produits achetés</v>
      </c>
      <c r="J22" s="189" t="str">
        <f t="shared" si="1"/>
        <v>- Quantité (kg ou t) des principaux produits achetés
- Provenance des achats
- Certifications et labellisations des achats</v>
      </c>
      <c r="K22" s="190" t="str">
        <f t="shared" si="2"/>
        <v>- m3 d’eau consommés / kg de produit
- % de labellisation des produits achetés</v>
      </c>
      <c r="L22" s="189" t="str">
        <f t="shared" si="3"/>
        <v>- Quantité (kg ou t) des principaux produits achetés
- Provenance des achats
- Certifications et labellisations des achats</v>
      </c>
      <c r="M22" s="190" t="str">
        <f t="shared" si="4"/>
        <v>- t de CO2.eq / kg de produit
- % de labellisation des produits achetés</v>
      </c>
      <c r="N22" s="189" t="str">
        <f t="shared" si="5"/>
        <v>- Quantité (kg ou t) des principaux produits achetés
- Provenance des achats
- Certifications et labellisations des achats</v>
      </c>
      <c r="O22" s="190" t="str">
        <f t="shared" si="6"/>
        <v>- t de SOx / kg de produit
- t de NOx / kg de produit
- % de labellisation des produits achetés</v>
      </c>
      <c r="P22" s="189" t="str">
        <f t="shared" si="7"/>
        <v>- Quantité (kg ou t) des principaux produits achetés
- Provenance des achats
- Certifications et labellisations des achats</v>
      </c>
      <c r="Q22" s="193"/>
      <c r="R22" s="182"/>
    </row>
    <row r="23" spans="2:18" ht="96" x14ac:dyDescent="0.4">
      <c r="B23" s="103" t="s">
        <v>151</v>
      </c>
      <c r="C23" s="104" t="s">
        <v>206</v>
      </c>
      <c r="D23" s="191" t="s">
        <v>130</v>
      </c>
      <c r="E23" s="191" t="s">
        <v>130</v>
      </c>
      <c r="F23" s="191" t="s">
        <v>129</v>
      </c>
      <c r="G23" s="191" t="s">
        <v>129</v>
      </c>
      <c r="H23" s="211" t="s">
        <v>545</v>
      </c>
      <c r="I23" s="190" t="str">
        <f t="shared" si="0"/>
        <v>- Ha ou m² occupés et transformés par type de LU / kg de produit
- % de labellisation des produits achetés</v>
      </c>
      <c r="J23" s="189" t="str">
        <f t="shared" si="1"/>
        <v>- Quantité (kg ou t) des principaux produits achetés
- Provenance des achats
- Certifications et labellisations des achats</v>
      </c>
      <c r="K23" s="190" t="str">
        <f>IF($E23="Peu matériel","","- m3 d’eau consommés / kg de produit
- % de labellisation des produits achetés
- Qté de matières premières achetées")</f>
        <v>- m3 d’eau consommés / kg de produit
- % de labellisation des produits achetés
- Qté de matières premières achetées</v>
      </c>
      <c r="L23" s="189" t="str">
        <f t="shared" si="3"/>
        <v>- Quantité (kg ou t) des principaux produits achetés
- Provenance des achats
- Certifications et labellisations des achats</v>
      </c>
      <c r="M23" s="190" t="str">
        <f t="shared" si="4"/>
        <v>- t de CO2.eq / kg de produit
- % de labellisation des produits achetés</v>
      </c>
      <c r="N23" s="189" t="str">
        <f t="shared" si="5"/>
        <v>- Quantité (kg ou t) des principaux produits achetés
- Provenance des achats
- Certifications et labellisations des achats</v>
      </c>
      <c r="O23" s="190" t="str">
        <f t="shared" si="6"/>
        <v>- t de SOx / kg de produit
- t de NOx / kg de produit
- % de labellisation des produits achetés</v>
      </c>
      <c r="P23" s="189" t="str">
        <f t="shared" si="7"/>
        <v>- Quantité (kg ou t) des principaux produits achetés
- Provenance des achats
- Certifications et labellisations des achats</v>
      </c>
      <c r="Q23" s="193"/>
      <c r="R23" s="182"/>
    </row>
    <row r="24" spans="2:18" ht="96" x14ac:dyDescent="0.4">
      <c r="B24" s="103" t="s">
        <v>159</v>
      </c>
      <c r="C24" s="104" t="s">
        <v>207</v>
      </c>
      <c r="D24" s="191" t="s">
        <v>545</v>
      </c>
      <c r="E24" s="191" t="s">
        <v>129</v>
      </c>
      <c r="F24" s="191" t="s">
        <v>129</v>
      </c>
      <c r="G24" s="191" t="s">
        <v>129</v>
      </c>
      <c r="H24" s="211" t="s">
        <v>545</v>
      </c>
      <c r="I24" s="190" t="str">
        <f t="shared" si="0"/>
        <v/>
      </c>
      <c r="J24" s="189" t="str">
        <f t="shared" si="1"/>
        <v/>
      </c>
      <c r="K24" s="190" t="str">
        <f t="shared" si="2"/>
        <v>- m3 d’eau consommés / kg de produit
- % de labellisation des produits achetés</v>
      </c>
      <c r="L24" s="189" t="str">
        <f t="shared" si="3"/>
        <v>- Quantité (kg ou t) des principaux produits achetés
- Provenance des achats
- Certifications et labellisations des achats</v>
      </c>
      <c r="M24" s="190" t="str">
        <f t="shared" si="4"/>
        <v>- t de CO2.eq / kg de produit
- % de labellisation des produits achetés</v>
      </c>
      <c r="N24" s="189" t="str">
        <f t="shared" si="5"/>
        <v>- Quantité (kg ou t) des principaux produits achetés
- Provenance des achats
- Certifications et labellisations des achats</v>
      </c>
      <c r="O24" s="190" t="str">
        <f t="shared" si="6"/>
        <v>- t de SOx / kg de produit
- t de NOx / kg de produit
- % de labellisation des produits achetés</v>
      </c>
      <c r="P24" s="189" t="str">
        <f t="shared" si="7"/>
        <v>- Quantité (kg ou t) des principaux produits achetés
- Provenance des achats
- Certifications et labellisations des achats</v>
      </c>
      <c r="Q24" s="198"/>
      <c r="R24" s="189"/>
    </row>
    <row r="25" spans="2:18" ht="112" x14ac:dyDescent="0.4">
      <c r="B25" s="103" t="s">
        <v>175</v>
      </c>
      <c r="C25" s="104" t="s">
        <v>208</v>
      </c>
      <c r="D25" s="191" t="s">
        <v>545</v>
      </c>
      <c r="E25" s="191" t="s">
        <v>129</v>
      </c>
      <c r="F25" s="191" t="s">
        <v>129</v>
      </c>
      <c r="G25" s="191" t="s">
        <v>129</v>
      </c>
      <c r="H25" s="211" t="s">
        <v>545</v>
      </c>
      <c r="I25" s="190" t="str">
        <f t="shared" si="0"/>
        <v/>
      </c>
      <c r="J25" s="189" t="str">
        <f t="shared" si="1"/>
        <v/>
      </c>
      <c r="K25" s="190" t="str">
        <f t="shared" si="2"/>
        <v>- m3 d’eau consommés / kg de produit
- % de labellisation des produits achetés</v>
      </c>
      <c r="L25" s="189" t="str">
        <f t="shared" si="3"/>
        <v>- Quantité (kg ou t) des principaux produits achetés
- Provenance des achats
- Certifications et labellisations des achats</v>
      </c>
      <c r="M25" s="190" t="str">
        <f t="shared" si="4"/>
        <v>- t de CO2.eq / kg de produit
- % de labellisation des produits achetés</v>
      </c>
      <c r="N25" s="189" t="str">
        <f t="shared" si="5"/>
        <v>- Quantité (kg ou t) des principaux produits achetés
- Provenance des achats
- Certifications et labellisations des achats</v>
      </c>
      <c r="O25" s="190" t="str">
        <f t="shared" si="6"/>
        <v>- t de SOx / kg de produit
- t de NOx / kg de produit
- % de labellisation des produits achetés</v>
      </c>
      <c r="P25" s="189" t="str">
        <f t="shared" si="7"/>
        <v>- Quantité (kg ou t) des principaux produits achetés
- Provenance des achats
- Certifications et labellisations des achats</v>
      </c>
      <c r="Q25" s="198"/>
      <c r="R25" s="189"/>
    </row>
    <row r="26" spans="2:18" ht="96" x14ac:dyDescent="0.4">
      <c r="B26" s="103" t="s">
        <v>160</v>
      </c>
      <c r="C26" s="104" t="s">
        <v>209</v>
      </c>
      <c r="D26" s="191" t="s">
        <v>545</v>
      </c>
      <c r="E26" s="191" t="s">
        <v>130</v>
      </c>
      <c r="F26" s="191" t="s">
        <v>129</v>
      </c>
      <c r="G26" s="191" t="s">
        <v>129</v>
      </c>
      <c r="H26" s="211" t="s">
        <v>545</v>
      </c>
      <c r="I26" s="190" t="str">
        <f t="shared" si="0"/>
        <v/>
      </c>
      <c r="J26" s="189" t="str">
        <f t="shared" si="1"/>
        <v/>
      </c>
      <c r="K26" s="190" t="str">
        <f t="shared" si="2"/>
        <v>- m3 d’eau consommés / kg de produit
- % de labellisation des produits achetés</v>
      </c>
      <c r="L26" s="189" t="str">
        <f t="shared" si="3"/>
        <v>- Quantité (kg ou t) des principaux produits achetés
- Provenance des achats
- Certifications et labellisations des achats</v>
      </c>
      <c r="M26" s="190" t="str">
        <f t="shared" si="4"/>
        <v>- t de CO2.eq / kg de produit
- % de labellisation des produits achetés</v>
      </c>
      <c r="N26" s="189" t="str">
        <f t="shared" si="5"/>
        <v>- Quantité (kg ou t) des principaux produits achetés
- Provenance des achats
- Certifications et labellisations des achats</v>
      </c>
      <c r="O26" s="190" t="str">
        <f t="shared" si="6"/>
        <v>- t de SOx / kg de produit
- t de NOx / kg de produit
- % de labellisation des produits achetés</v>
      </c>
      <c r="P26" s="189" t="str">
        <f t="shared" si="7"/>
        <v>- Quantité (kg ou t) des principaux produits achetés
- Provenance des achats
- Certifications et labellisations des achats</v>
      </c>
      <c r="Q26" s="198"/>
      <c r="R26" s="189"/>
    </row>
    <row r="27" spans="2:18" ht="112" x14ac:dyDescent="0.4">
      <c r="B27" s="103" t="s">
        <v>117</v>
      </c>
      <c r="C27" s="104" t="s">
        <v>210</v>
      </c>
      <c r="D27" s="191" t="s">
        <v>545</v>
      </c>
      <c r="E27" s="191" t="s">
        <v>129</v>
      </c>
      <c r="F27" s="191" t="s">
        <v>130</v>
      </c>
      <c r="G27" s="191" t="s">
        <v>129</v>
      </c>
      <c r="H27" s="211" t="s">
        <v>129</v>
      </c>
      <c r="I27" s="190" t="str">
        <f t="shared" si="0"/>
        <v/>
      </c>
      <c r="J27" s="189" t="str">
        <f t="shared" si="1"/>
        <v/>
      </c>
      <c r="K27" s="190" t="str">
        <f t="shared" si="2"/>
        <v>- m3 d’eau consommés / kg de produit
- % de labellisation des produits achetés</v>
      </c>
      <c r="L27" s="189" t="str">
        <f t="shared" si="3"/>
        <v>- Quantité (kg ou t) des principaux produits achetés
- Provenance des achats
- Certifications et labellisations des achats</v>
      </c>
      <c r="M27" s="190" t="str">
        <f t="shared" si="4"/>
        <v>- t de CO2.eq / kg de produit
- % de labellisation des produits achetés</v>
      </c>
      <c r="N27" s="189" t="str">
        <f t="shared" si="5"/>
        <v>- Quantité (kg ou t) des principaux produits achetés
- Provenance des achats
- Certifications et labellisations des achats</v>
      </c>
      <c r="O27" s="190" t="str">
        <f t="shared" si="6"/>
        <v>- t de SOx / kg de produit
- t de NOx / kg de produit
- % de labellisation des produits achetés</v>
      </c>
      <c r="P27" s="189" t="str">
        <f t="shared" si="7"/>
        <v>- Quantité (kg ou t) des principaux produits achetés
- Provenance des achats
- Certifications et labellisations des achats</v>
      </c>
      <c r="Q27" s="193"/>
      <c r="R27" s="182"/>
    </row>
    <row r="28" spans="2:18" ht="64" x14ac:dyDescent="0.4">
      <c r="B28" s="103" t="s">
        <v>174</v>
      </c>
      <c r="C28" s="104" t="s">
        <v>133</v>
      </c>
      <c r="D28" s="191" t="s">
        <v>129</v>
      </c>
      <c r="E28" s="191" t="s">
        <v>545</v>
      </c>
      <c r="F28" s="191" t="s">
        <v>545</v>
      </c>
      <c r="G28" s="191" t="s">
        <v>545</v>
      </c>
      <c r="H28" s="211" t="s">
        <v>545</v>
      </c>
      <c r="I28" s="190" t="str">
        <f t="shared" si="0"/>
        <v>- Ha ou m² occupés et transformés par type de LU / kg de produit
- % de labellisation des produits achetés</v>
      </c>
      <c r="J28" s="189" t="str">
        <f t="shared" si="1"/>
        <v>- Quantité (kg ou t) des principaux produits achetés
- Provenance des achats
- Certifications et labellisations des achats</v>
      </c>
      <c r="K28" s="190" t="str">
        <f t="shared" si="2"/>
        <v/>
      </c>
      <c r="L28" s="189" t="str">
        <f t="shared" si="3"/>
        <v/>
      </c>
      <c r="M28" s="190" t="str">
        <f t="shared" si="4"/>
        <v/>
      </c>
      <c r="N28" s="189" t="str">
        <f t="shared" si="5"/>
        <v/>
      </c>
      <c r="O28" s="190" t="str">
        <f t="shared" si="6"/>
        <v/>
      </c>
      <c r="P28" s="189" t="str">
        <f t="shared" si="7"/>
        <v/>
      </c>
      <c r="Q28" s="198"/>
      <c r="R28" s="189"/>
    </row>
    <row r="29" spans="2:18" ht="80" x14ac:dyDescent="0.4">
      <c r="B29" s="103" t="s">
        <v>156</v>
      </c>
      <c r="C29" s="104" t="s">
        <v>213</v>
      </c>
      <c r="D29" s="191" t="s">
        <v>129</v>
      </c>
      <c r="E29" s="191" t="s">
        <v>545</v>
      </c>
      <c r="F29" s="191" t="s">
        <v>129</v>
      </c>
      <c r="G29" s="191" t="s">
        <v>129</v>
      </c>
      <c r="H29" s="211" t="s">
        <v>545</v>
      </c>
      <c r="I29" s="190" t="str">
        <f t="shared" si="0"/>
        <v>- Ha ou m² occupés et transformés par type de LU / kg de produit
- % de labellisation des produits achetés</v>
      </c>
      <c r="J29" s="189" t="str">
        <f t="shared" si="1"/>
        <v>- Quantité (kg ou t) des principaux produits achetés
- Provenance des achats
- Certifications et labellisations des achats</v>
      </c>
      <c r="K29" s="190" t="str">
        <f t="shared" si="2"/>
        <v/>
      </c>
      <c r="L29" s="189" t="str">
        <f t="shared" si="3"/>
        <v/>
      </c>
      <c r="M29" s="190" t="str">
        <f t="shared" si="4"/>
        <v>- t de CO2.eq / kg de produit
- % de labellisation des produits achetés</v>
      </c>
      <c r="N29" s="189" t="str">
        <f t="shared" si="5"/>
        <v>- Quantité (kg ou t) des principaux produits achetés
- Provenance des achats
- Certifications et labellisations des achats</v>
      </c>
      <c r="O29" s="190" t="str">
        <f t="shared" si="6"/>
        <v>- t de SOx / kg de produit
- t de NOx / kg de produit
- % de labellisation des produits achetés</v>
      </c>
      <c r="P29" s="189" t="str">
        <f t="shared" si="7"/>
        <v>- Quantité (kg ou t) des principaux produits achetés
- Provenance des achats
- Certifications et labellisations des achats</v>
      </c>
      <c r="Q29" s="198"/>
      <c r="R29" s="189"/>
    </row>
    <row r="30" spans="2:18" ht="112" x14ac:dyDescent="0.4">
      <c r="B30" s="103" t="s">
        <v>157</v>
      </c>
      <c r="C30" s="104" t="s">
        <v>214</v>
      </c>
      <c r="D30" s="191" t="s">
        <v>130</v>
      </c>
      <c r="E30" s="191" t="s">
        <v>129</v>
      </c>
      <c r="F30" s="191" t="s">
        <v>129</v>
      </c>
      <c r="G30" s="191" t="s">
        <v>129</v>
      </c>
      <c r="H30" s="211" t="s">
        <v>545</v>
      </c>
      <c r="I30" s="190" t="str">
        <f t="shared" si="0"/>
        <v>- Ha ou m² occupés et transformés par type de LU / kg de produit
- % de labellisation des produits achetés</v>
      </c>
      <c r="J30" s="189" t="str">
        <f t="shared" si="1"/>
        <v>- Quantité (kg ou t) des principaux produits achetés
- Provenance des achats
- Certifications et labellisations des achats</v>
      </c>
      <c r="K30" s="190" t="str">
        <f>IF($E30="Peu matériel","","- m3 d’eau consommés / kg de produit
- % de labellisation des produits achetés
- % d'achats de matériaux recyclés")</f>
        <v>- m3 d’eau consommés / kg de produit
- % de labellisation des produits achetés
- % d'achats de matériaux recyclés</v>
      </c>
      <c r="L30" s="189" t="str">
        <f t="shared" si="3"/>
        <v>- Quantité (kg ou t) des principaux produits achetés
- Provenance des achats
- Certifications et labellisations des achats</v>
      </c>
      <c r="M30" s="190" t="str">
        <f t="shared" si="4"/>
        <v>- t de CO2.eq / kg de produit
- % de labellisation des produits achetés</v>
      </c>
      <c r="N30" s="189" t="str">
        <f t="shared" si="5"/>
        <v>- Quantité (kg ou t) des principaux produits achetés
- Provenance des achats
- Certifications et labellisations des achats</v>
      </c>
      <c r="O30" s="190" t="str">
        <f t="shared" si="6"/>
        <v>- t de SOx / kg de produit
- t de NOx / kg de produit
- % de labellisation des produits achetés</v>
      </c>
      <c r="P30" s="189" t="str">
        <f t="shared" si="7"/>
        <v>- Quantité (kg ou t) des principaux produits achetés
- Provenance des achats
- Certifications et labellisations des achats</v>
      </c>
      <c r="Q30" s="193"/>
      <c r="R30" s="182"/>
    </row>
    <row r="31" spans="2:18" ht="80" x14ac:dyDescent="0.4">
      <c r="B31" s="103" t="s">
        <v>118</v>
      </c>
      <c r="C31" s="104" t="s">
        <v>216</v>
      </c>
      <c r="D31" s="191" t="s">
        <v>545</v>
      </c>
      <c r="E31" s="191" t="s">
        <v>129</v>
      </c>
      <c r="F31" s="191" t="s">
        <v>545</v>
      </c>
      <c r="G31" s="191" t="s">
        <v>129</v>
      </c>
      <c r="H31" s="211" t="s">
        <v>545</v>
      </c>
      <c r="I31" s="190" t="str">
        <f t="shared" si="0"/>
        <v/>
      </c>
      <c r="J31" s="189" t="str">
        <f t="shared" si="1"/>
        <v/>
      </c>
      <c r="K31" s="190" t="str">
        <f t="shared" si="2"/>
        <v>- m3 d’eau consommés / kg de produit
- % de labellisation des produits achetés</v>
      </c>
      <c r="L31" s="189" t="str">
        <f t="shared" si="3"/>
        <v>- Quantité (kg ou t) des principaux produits achetés
- Provenance des achats
- Certifications et labellisations des achats</v>
      </c>
      <c r="M31" s="190" t="str">
        <f t="shared" si="4"/>
        <v/>
      </c>
      <c r="N31" s="189" t="str">
        <f t="shared" si="5"/>
        <v/>
      </c>
      <c r="O31" s="190" t="str">
        <f t="shared" si="6"/>
        <v>- t de SOx / kg de produit
- t de NOx / kg de produit
- % de labellisation des produits achetés</v>
      </c>
      <c r="P31" s="189" t="str">
        <f t="shared" si="7"/>
        <v>- Quantité (kg ou t) des principaux produits achetés
- Provenance des achats
- Certifications et labellisations des achats</v>
      </c>
      <c r="Q31" s="198"/>
      <c r="R31" s="189"/>
    </row>
    <row r="32" spans="2:18" ht="80" x14ac:dyDescent="0.4">
      <c r="B32" s="103" t="s">
        <v>530</v>
      </c>
      <c r="C32" s="104" t="s">
        <v>217</v>
      </c>
      <c r="D32" s="191" t="s">
        <v>129</v>
      </c>
      <c r="E32" s="191" t="s">
        <v>545</v>
      </c>
      <c r="F32" s="191" t="s">
        <v>545</v>
      </c>
      <c r="G32" s="191" t="s">
        <v>129</v>
      </c>
      <c r="H32" s="211" t="s">
        <v>545</v>
      </c>
      <c r="I32" s="190" t="str">
        <f t="shared" si="0"/>
        <v>- Ha ou m² occupés et transformés par type de LU / kg de produit
- % de labellisation des produits achetés</v>
      </c>
      <c r="J32" s="189" t="str">
        <f t="shared" si="1"/>
        <v>- Quantité (kg ou t) des principaux produits achetés
- Provenance des achats
- Certifications et labellisations des achats</v>
      </c>
      <c r="K32" s="190" t="str">
        <f t="shared" si="2"/>
        <v/>
      </c>
      <c r="L32" s="189" t="str">
        <f t="shared" si="3"/>
        <v/>
      </c>
      <c r="M32" s="190" t="str">
        <f t="shared" si="4"/>
        <v/>
      </c>
      <c r="N32" s="189" t="str">
        <f t="shared" si="5"/>
        <v/>
      </c>
      <c r="O32" s="190" t="str">
        <f t="shared" si="6"/>
        <v>- t de SOx / kg de produit
- t de NOx / kg de produit
- % de labellisation des produits achetés</v>
      </c>
      <c r="P32" s="189" t="str">
        <f t="shared" si="7"/>
        <v>- Quantité (kg ou t) des principaux produits achetés
- Provenance des achats
- Certifications et labellisations des achats</v>
      </c>
      <c r="Q32" s="198"/>
      <c r="R32" s="189"/>
    </row>
    <row r="33" spans="2:18" ht="112" x14ac:dyDescent="0.4">
      <c r="B33" s="103" t="s">
        <v>176</v>
      </c>
      <c r="C33" s="104" t="s">
        <v>218</v>
      </c>
      <c r="D33" s="191" t="s">
        <v>545</v>
      </c>
      <c r="E33" s="191" t="s">
        <v>545</v>
      </c>
      <c r="F33" s="191" t="s">
        <v>129</v>
      </c>
      <c r="G33" s="191" t="s">
        <v>129</v>
      </c>
      <c r="H33" s="211" t="s">
        <v>545</v>
      </c>
      <c r="I33" s="190" t="str">
        <f t="shared" ref="I33:I44" si="8">IF($D33="Peu matériel","","- Ha ou m² occupés et transformés par type de LU / kg de produit
- % de labellisation des produits achetés")</f>
        <v/>
      </c>
      <c r="J33" s="189" t="str">
        <f t="shared" si="1"/>
        <v/>
      </c>
      <c r="K33" s="190" t="str">
        <f t="shared" si="2"/>
        <v/>
      </c>
      <c r="L33" s="189" t="str">
        <f t="shared" si="3"/>
        <v/>
      </c>
      <c r="M33" s="190" t="str">
        <f t="shared" si="4"/>
        <v>- t de CO2.eq / kg de produit
- % de labellisation des produits achetés</v>
      </c>
      <c r="N33" s="189" t="str">
        <f t="shared" si="5"/>
        <v>- Quantité (kg ou t) des principaux produits achetés
- Provenance des achats
- Certifications et labellisations des achats</v>
      </c>
      <c r="O33" s="190" t="str">
        <f t="shared" si="6"/>
        <v>- t de SOx / kg de produit
- t de NOx / kg de produit
- % de labellisation des produits achetés</v>
      </c>
      <c r="P33" s="189" t="str">
        <f t="shared" si="7"/>
        <v>- Quantité (kg ou t) des principaux produits achetés
- Provenance des achats
- Certifications et labellisations des achats</v>
      </c>
      <c r="Q33" s="198"/>
      <c r="R33" s="189"/>
    </row>
    <row r="34" spans="2:18" ht="160" x14ac:dyDescent="0.4">
      <c r="B34" s="103" t="s">
        <v>170</v>
      </c>
      <c r="C34" s="104" t="s">
        <v>219</v>
      </c>
      <c r="D34" s="191" t="s">
        <v>545</v>
      </c>
      <c r="E34" s="191" t="s">
        <v>129</v>
      </c>
      <c r="F34" s="191" t="s">
        <v>129</v>
      </c>
      <c r="G34" s="191" t="s">
        <v>129</v>
      </c>
      <c r="H34" s="211" t="s">
        <v>545</v>
      </c>
      <c r="I34" s="190" t="str">
        <f t="shared" si="8"/>
        <v/>
      </c>
      <c r="J34" s="189" t="str">
        <f t="shared" si="1"/>
        <v/>
      </c>
      <c r="K34" s="190" t="str">
        <f t="shared" si="2"/>
        <v>- m3 d’eau consommés / kg de produit
- % de labellisation des produits achetés</v>
      </c>
      <c r="L34" s="189" t="str">
        <f t="shared" si="3"/>
        <v>- Quantité (kg ou t) des principaux produits achetés
- Provenance des achats
- Certifications et labellisations des achats</v>
      </c>
      <c r="M34" s="190" t="str">
        <f t="shared" si="4"/>
        <v>- t de CO2.eq / kg de produit
- % de labellisation des produits achetés</v>
      </c>
      <c r="N34" s="189" t="str">
        <f t="shared" si="5"/>
        <v>- Quantité (kg ou t) des principaux produits achetés
- Provenance des achats
- Certifications et labellisations des achats</v>
      </c>
      <c r="O34" s="190" t="str">
        <f t="shared" si="6"/>
        <v>- t de SOx / kg de produit
- t de NOx / kg de produit
- % de labellisation des produits achetés</v>
      </c>
      <c r="P34" s="189" t="str">
        <f t="shared" si="7"/>
        <v>- Quantité (kg ou t) des principaux produits achetés
- Provenance des achats
- Certifications et labellisations des achats</v>
      </c>
      <c r="Q34" s="198"/>
      <c r="R34" s="189"/>
    </row>
    <row r="35" spans="2:18" ht="96" x14ac:dyDescent="0.4">
      <c r="B35" s="103" t="s">
        <v>171</v>
      </c>
      <c r="C35" s="104" t="s">
        <v>220</v>
      </c>
      <c r="D35" s="191" t="s">
        <v>545</v>
      </c>
      <c r="E35" s="191" t="s">
        <v>545</v>
      </c>
      <c r="F35" s="191" t="s">
        <v>129</v>
      </c>
      <c r="G35" s="191" t="s">
        <v>129</v>
      </c>
      <c r="H35" s="211" t="s">
        <v>545</v>
      </c>
      <c r="I35" s="190" t="str">
        <f t="shared" si="8"/>
        <v/>
      </c>
      <c r="J35" s="189" t="str">
        <f t="shared" si="1"/>
        <v/>
      </c>
      <c r="K35" s="190" t="str">
        <f t="shared" si="2"/>
        <v/>
      </c>
      <c r="L35" s="189" t="str">
        <f t="shared" si="3"/>
        <v/>
      </c>
      <c r="M35" s="190" t="str">
        <f t="shared" si="4"/>
        <v>- t de CO2.eq / kg de produit
- % de labellisation des produits achetés</v>
      </c>
      <c r="N35" s="189" t="str">
        <f t="shared" si="5"/>
        <v>- Quantité (kg ou t) des principaux produits achetés
- Provenance des achats
- Certifications et labellisations des achats</v>
      </c>
      <c r="O35" s="190" t="str">
        <f t="shared" si="6"/>
        <v>- t de SOx / kg de produit
- t de NOx / kg de produit
- % de labellisation des produits achetés</v>
      </c>
      <c r="P35" s="189" t="str">
        <f t="shared" si="7"/>
        <v>- Quantité (kg ou t) des principaux produits achetés
- Provenance des achats
- Certifications et labellisations des achats</v>
      </c>
      <c r="Q35" s="198"/>
      <c r="R35" s="189"/>
    </row>
    <row r="36" spans="2:18" ht="176" x14ac:dyDescent="0.4">
      <c r="B36" s="103" t="s">
        <v>177</v>
      </c>
      <c r="C36" s="104" t="s">
        <v>472</v>
      </c>
      <c r="D36" s="191" t="s">
        <v>545</v>
      </c>
      <c r="E36" s="191" t="s">
        <v>129</v>
      </c>
      <c r="F36" s="191" t="s">
        <v>129</v>
      </c>
      <c r="G36" s="191" t="s">
        <v>130</v>
      </c>
      <c r="H36" s="211" t="s">
        <v>545</v>
      </c>
      <c r="I36" s="190" t="str">
        <f t="shared" si="8"/>
        <v/>
      </c>
      <c r="J36" s="189" t="str">
        <f t="shared" si="1"/>
        <v/>
      </c>
      <c r="K36" s="190" t="str">
        <f t="shared" si="2"/>
        <v>- m3 d’eau consommés / kg de produit
- % de labellisation des produits achetés</v>
      </c>
      <c r="L36" s="189" t="str">
        <f t="shared" si="3"/>
        <v>- Quantité (kg ou t) des principaux produits achetés
- Provenance des achats
- Certifications et labellisations des achats</v>
      </c>
      <c r="M36" s="190" t="str">
        <f t="shared" si="4"/>
        <v>- t de CO2.eq / kg de produit
- % de labellisation des produits achetés</v>
      </c>
      <c r="N36" s="189" t="str">
        <f t="shared" si="5"/>
        <v>- Quantité (kg ou t) des principaux produits achetés
- Provenance des achats
- Certifications et labellisations des achats</v>
      </c>
      <c r="O36" s="190" t="str">
        <f t="shared" si="6"/>
        <v>- t de SOx / kg de produit
- t de NOx / kg de produit
- % de labellisation des produits achetés</v>
      </c>
      <c r="P36" s="189" t="str">
        <f t="shared" si="7"/>
        <v>- Quantité (kg ou t) des principaux produits achetés
- Provenance des achats
- Certifications et labellisations des achats</v>
      </c>
      <c r="Q36" s="193"/>
      <c r="R36" s="182"/>
    </row>
    <row r="37" spans="2:18" ht="80" x14ac:dyDescent="0.4">
      <c r="B37" s="103" t="s">
        <v>152</v>
      </c>
      <c r="C37" s="104" t="s">
        <v>221</v>
      </c>
      <c r="D37" s="191" t="s">
        <v>129</v>
      </c>
      <c r="E37" s="191" t="s">
        <v>130</v>
      </c>
      <c r="F37" s="191" t="s">
        <v>545</v>
      </c>
      <c r="G37" s="191" t="s">
        <v>545</v>
      </c>
      <c r="H37" s="211" t="s">
        <v>545</v>
      </c>
      <c r="I37" s="190" t="str">
        <f t="shared" si="8"/>
        <v>- Ha ou m² occupés et transformés par type de LU / kg de produit
- % de labellisation des produits achetés</v>
      </c>
      <c r="J37" s="189" t="str">
        <f t="shared" si="1"/>
        <v>- Quantité (kg ou t) des principaux produits achetés
- Provenance des achats
- Certifications et labellisations des achats</v>
      </c>
      <c r="K37" s="190" t="str">
        <f t="shared" si="2"/>
        <v>- m3 d’eau consommés / kg de produit
- % de labellisation des produits achetés</v>
      </c>
      <c r="L37" s="189" t="str">
        <f t="shared" si="3"/>
        <v>- Quantité (kg ou t) des principaux produits achetés
- Provenance des achats
- Certifications et labellisations des achats</v>
      </c>
      <c r="M37" s="190" t="str">
        <f t="shared" si="4"/>
        <v/>
      </c>
      <c r="N37" s="189" t="str">
        <f t="shared" si="5"/>
        <v/>
      </c>
      <c r="O37" s="190" t="str">
        <f t="shared" si="6"/>
        <v/>
      </c>
      <c r="P37" s="189" t="str">
        <f t="shared" si="7"/>
        <v/>
      </c>
      <c r="Q37" s="198"/>
      <c r="R37" s="189"/>
    </row>
    <row r="38" spans="2:18" ht="176" x14ac:dyDescent="0.4">
      <c r="B38" s="103" t="s">
        <v>124</v>
      </c>
      <c r="C38" s="104" t="s">
        <v>222</v>
      </c>
      <c r="D38" s="191" t="s">
        <v>129</v>
      </c>
      <c r="E38" s="191" t="s">
        <v>130</v>
      </c>
      <c r="F38" s="191" t="s">
        <v>129</v>
      </c>
      <c r="G38" s="191" t="s">
        <v>129</v>
      </c>
      <c r="H38" s="211" t="s">
        <v>129</v>
      </c>
      <c r="I38" s="190" t="str">
        <f t="shared" si="8"/>
        <v>- Ha ou m² occupés et transformés par type de LU / kg de produit
- % de labellisation des produits achetés</v>
      </c>
      <c r="J38" s="189" t="str">
        <f t="shared" si="1"/>
        <v>- Quantité (kg ou t) des principaux produits achetés
- Provenance des achats
- Certifications et labellisations des achats</v>
      </c>
      <c r="K38" s="190" t="str">
        <f>IF($E38="Peu matériel","","- m3 d’eau consommés / kg de produit
- % de labellisation des produits achetés
- Qté de produits de la mer achetée provenant d'espèces surexploitées
- Répartition des achats de produits de la mer par mode de pêche (arts traînants vs. arts dormants")</f>
        <v>- m3 d’eau consommés / kg de produit
- % de labellisation des produits achetés
- Qté de produits de la mer achetée provenant d'espèces surexploitées
- Répartition des achats de produits de la mer par mode de pêche (arts traînants vs. arts dormants</v>
      </c>
      <c r="L38" s="189" t="str">
        <f t="shared" si="3"/>
        <v>- Quantité (kg ou t) des principaux produits achetés
- Provenance des achats
- Certifications et labellisations des achats</v>
      </c>
      <c r="M38" s="190" t="str">
        <f t="shared" si="4"/>
        <v>- t de CO2.eq / kg de produit
- % de labellisation des produits achetés</v>
      </c>
      <c r="N38" s="189" t="str">
        <f t="shared" si="5"/>
        <v>- Quantité (kg ou t) des principaux produits achetés
- Provenance des achats
- Certifications et labellisations des achats</v>
      </c>
      <c r="O38" s="190" t="str">
        <f t="shared" si="6"/>
        <v>- t de SOx / kg de produit
- t de NOx / kg de produit
- % de labellisation des produits achetés</v>
      </c>
      <c r="P38" s="189" t="str">
        <f t="shared" si="7"/>
        <v>- Quantité (kg ou t) des principaux produits achetés
- Provenance des achats
- Certifications et labellisations des achats</v>
      </c>
      <c r="Q38" s="193"/>
      <c r="R38" s="182"/>
    </row>
    <row r="39" spans="2:18" ht="80" x14ac:dyDescent="0.4">
      <c r="B39" s="103" t="s">
        <v>158</v>
      </c>
      <c r="C39" s="104" t="s">
        <v>224</v>
      </c>
      <c r="D39" s="191" t="s">
        <v>545</v>
      </c>
      <c r="E39" s="191" t="s">
        <v>545</v>
      </c>
      <c r="F39" s="191" t="s">
        <v>545</v>
      </c>
      <c r="G39" s="191" t="s">
        <v>129</v>
      </c>
      <c r="H39" s="211" t="s">
        <v>545</v>
      </c>
      <c r="I39" s="190" t="str">
        <f t="shared" si="8"/>
        <v/>
      </c>
      <c r="J39" s="189" t="str">
        <f t="shared" si="1"/>
        <v/>
      </c>
      <c r="K39" s="190" t="str">
        <f t="shared" si="2"/>
        <v/>
      </c>
      <c r="L39" s="189" t="str">
        <f t="shared" si="3"/>
        <v/>
      </c>
      <c r="M39" s="190" t="str">
        <f t="shared" si="4"/>
        <v/>
      </c>
      <c r="N39" s="189" t="str">
        <f t="shared" si="5"/>
        <v/>
      </c>
      <c r="O39" s="190" t="str">
        <f t="shared" si="6"/>
        <v>- t de SOx / kg de produit
- t de NOx / kg de produit
- % de labellisation des produits achetés</v>
      </c>
      <c r="P39" s="189" t="str">
        <f t="shared" si="7"/>
        <v>- Quantité (kg ou t) des principaux produits achetés
- Provenance des achats
- Certifications et labellisations des achats</v>
      </c>
      <c r="Q39" s="198"/>
      <c r="R39" s="189"/>
    </row>
    <row r="40" spans="2:18" ht="80" x14ac:dyDescent="0.4">
      <c r="B40" s="103" t="s">
        <v>119</v>
      </c>
      <c r="C40" s="104" t="s">
        <v>226</v>
      </c>
      <c r="D40" s="191" t="s">
        <v>545</v>
      </c>
      <c r="E40" s="191" t="s">
        <v>545</v>
      </c>
      <c r="F40" s="191" t="s">
        <v>545</v>
      </c>
      <c r="G40" s="191" t="s">
        <v>129</v>
      </c>
      <c r="H40" s="211" t="s">
        <v>545</v>
      </c>
      <c r="I40" s="190" t="str">
        <f t="shared" si="8"/>
        <v/>
      </c>
      <c r="J40" s="189" t="str">
        <f t="shared" si="1"/>
        <v/>
      </c>
      <c r="K40" s="190" t="str">
        <f t="shared" si="2"/>
        <v/>
      </c>
      <c r="L40" s="189" t="str">
        <f t="shared" si="3"/>
        <v/>
      </c>
      <c r="M40" s="190" t="str">
        <f t="shared" si="4"/>
        <v/>
      </c>
      <c r="N40" s="189" t="str">
        <f t="shared" si="5"/>
        <v/>
      </c>
      <c r="O40" s="190" t="str">
        <f t="shared" si="6"/>
        <v>- t de SOx / kg de produit
- t de NOx / kg de produit
- % de labellisation des produits achetés</v>
      </c>
      <c r="P40" s="189" t="str">
        <f t="shared" si="7"/>
        <v>- Quantité (kg ou t) des principaux produits achetés
- Provenance des achats
- Certifications et labellisations des achats</v>
      </c>
      <c r="Q40" s="198"/>
      <c r="R40" s="189"/>
    </row>
    <row r="41" spans="2:18" ht="32" x14ac:dyDescent="0.4">
      <c r="B41" s="103" t="s">
        <v>120</v>
      </c>
      <c r="C41" s="104" t="s">
        <v>557</v>
      </c>
      <c r="D41" s="191" t="s">
        <v>545</v>
      </c>
      <c r="E41" s="191" t="s">
        <v>545</v>
      </c>
      <c r="F41" s="191" t="s">
        <v>545</v>
      </c>
      <c r="G41" s="191" t="s">
        <v>545</v>
      </c>
      <c r="H41" s="211" t="s">
        <v>545</v>
      </c>
      <c r="I41" s="190" t="str">
        <f t="shared" si="8"/>
        <v/>
      </c>
      <c r="J41" s="189" t="str">
        <f t="shared" si="1"/>
        <v/>
      </c>
      <c r="K41" s="190" t="str">
        <f t="shared" si="2"/>
        <v/>
      </c>
      <c r="L41" s="189" t="str">
        <f t="shared" si="3"/>
        <v/>
      </c>
      <c r="M41" s="190" t="str">
        <f t="shared" si="4"/>
        <v/>
      </c>
      <c r="N41" s="189" t="str">
        <f t="shared" si="5"/>
        <v/>
      </c>
      <c r="O41" s="190" t="str">
        <f t="shared" si="6"/>
        <v/>
      </c>
      <c r="P41" s="189" t="str">
        <f t="shared" si="7"/>
        <v/>
      </c>
      <c r="Q41" s="198"/>
      <c r="R41" s="189"/>
    </row>
    <row r="42" spans="2:18" ht="160" x14ac:dyDescent="0.4">
      <c r="B42" s="103" t="s">
        <v>121</v>
      </c>
      <c r="C42" s="104" t="s">
        <v>499</v>
      </c>
      <c r="D42" s="191" t="s">
        <v>130</v>
      </c>
      <c r="E42" s="191" t="s">
        <v>545</v>
      </c>
      <c r="F42" s="191" t="s">
        <v>129</v>
      </c>
      <c r="G42" s="191" t="s">
        <v>129</v>
      </c>
      <c r="H42" s="211" t="s">
        <v>129</v>
      </c>
      <c r="I42" s="190" t="str">
        <f t="shared" si="8"/>
        <v>- Ha ou m² occupés et transformés par type de LU / kg de produit
- % de labellisation des produits achetés</v>
      </c>
      <c r="J42" s="189" t="str">
        <f t="shared" si="1"/>
        <v>- Quantité (kg ou t) des principaux produits achetés
- Provenance des achats
- Certifications et labellisations des achats</v>
      </c>
      <c r="K42" s="190" t="str">
        <f t="shared" si="2"/>
        <v/>
      </c>
      <c r="L42" s="189" t="str">
        <f t="shared" si="3"/>
        <v/>
      </c>
      <c r="M42" s="190" t="str">
        <f t="shared" si="4"/>
        <v>- t de CO2.eq / kg de produit
- % de labellisation des produits achetés</v>
      </c>
      <c r="N42" s="189" t="str">
        <f t="shared" si="5"/>
        <v>- Quantité (kg ou t) des principaux produits achetés
- Provenance des achats
- Certifications et labellisations des achats</v>
      </c>
      <c r="O42" s="190" t="str">
        <f t="shared" si="6"/>
        <v>- t de SOx / kg de produit
- t de NOx / kg de produit
- % de labellisation des produits achetés</v>
      </c>
      <c r="P42" s="189" t="str">
        <f t="shared" si="7"/>
        <v>- Quantité (kg ou t) des principaux produits achetés
- Provenance des achats
- Certifications et labellisations des achats</v>
      </c>
      <c r="Q42" s="193"/>
      <c r="R42" s="182"/>
    </row>
    <row r="43" spans="2:18" ht="64" x14ac:dyDescent="0.4">
      <c r="B43" s="103" t="s">
        <v>125</v>
      </c>
      <c r="C43" s="104" t="s">
        <v>532</v>
      </c>
      <c r="D43" s="191" t="s">
        <v>545</v>
      </c>
      <c r="E43" s="191" t="s">
        <v>545</v>
      </c>
      <c r="F43" s="191" t="s">
        <v>545</v>
      </c>
      <c r="G43" s="191" t="s">
        <v>545</v>
      </c>
      <c r="H43" s="211" t="s">
        <v>129</v>
      </c>
      <c r="I43" s="190" t="str">
        <f t="shared" si="8"/>
        <v/>
      </c>
      <c r="J43" s="189" t="str">
        <f t="shared" si="1"/>
        <v/>
      </c>
      <c r="K43" s="190" t="str">
        <f t="shared" si="2"/>
        <v/>
      </c>
      <c r="L43" s="189" t="str">
        <f t="shared" si="3"/>
        <v/>
      </c>
      <c r="M43" s="190" t="str">
        <f t="shared" si="4"/>
        <v/>
      </c>
      <c r="N43" s="189" t="str">
        <f t="shared" si="5"/>
        <v/>
      </c>
      <c r="O43" s="190" t="str">
        <f t="shared" si="6"/>
        <v/>
      </c>
      <c r="P43" s="189" t="str">
        <f t="shared" si="7"/>
        <v/>
      </c>
      <c r="Q43" s="193"/>
      <c r="R43" s="182"/>
    </row>
    <row r="44" spans="2:18" ht="96.5" thickBot="1" x14ac:dyDescent="0.45">
      <c r="B44" s="103" t="s">
        <v>154</v>
      </c>
      <c r="C44" s="104" t="s">
        <v>228</v>
      </c>
      <c r="D44" s="201" t="s">
        <v>545</v>
      </c>
      <c r="E44" s="201" t="s">
        <v>545</v>
      </c>
      <c r="F44" s="201" t="s">
        <v>129</v>
      </c>
      <c r="G44" s="201" t="s">
        <v>129</v>
      </c>
      <c r="H44" s="212" t="s">
        <v>129</v>
      </c>
      <c r="I44" s="190" t="str">
        <f t="shared" si="8"/>
        <v/>
      </c>
      <c r="J44" s="189" t="str">
        <f t="shared" si="1"/>
        <v/>
      </c>
      <c r="K44" s="190" t="str">
        <f t="shared" si="2"/>
        <v/>
      </c>
      <c r="L44" s="189" t="str">
        <f t="shared" si="3"/>
        <v/>
      </c>
      <c r="M44" s="190" t="str">
        <f t="shared" si="4"/>
        <v>- t de CO2.eq / kg de produit
- % de labellisation des produits achetés</v>
      </c>
      <c r="N44" s="189" t="str">
        <f t="shared" si="5"/>
        <v>- Quantité (kg ou t) des principaux produits achetés
- Provenance des achats
- Certifications et labellisations des achats</v>
      </c>
      <c r="O44" s="190" t="str">
        <f t="shared" si="6"/>
        <v>- t de SOx / kg de produit
- t de NOx / kg de produit
- % de labellisation des produits achetés</v>
      </c>
      <c r="P44" s="189" t="str">
        <f t="shared" si="7"/>
        <v>- Quantité (kg ou t) des principaux produits achetés
- Provenance des achats
- Certifications et labellisations des achats</v>
      </c>
      <c r="Q44" s="213"/>
      <c r="R44" s="205"/>
    </row>
  </sheetData>
  <autoFilter ref="B5:R44" xr:uid="{4CEC0D7D-7DD9-47DF-AB75-EAFDA66412C7}">
    <filterColumn colId="7" showButton="0"/>
    <filterColumn colId="9" showButton="0"/>
    <filterColumn colId="11" showButton="0"/>
    <filterColumn colId="13" showButton="0"/>
    <filterColumn colId="15" showButton="0"/>
  </autoFilter>
  <mergeCells count="12">
    <mergeCell ref="B5:B6"/>
    <mergeCell ref="C5:C6"/>
    <mergeCell ref="D5:D6"/>
    <mergeCell ref="E5:E6"/>
    <mergeCell ref="F5:F6"/>
    <mergeCell ref="Q5:R5"/>
    <mergeCell ref="G5:G6"/>
    <mergeCell ref="H5:H6"/>
    <mergeCell ref="I5:J5"/>
    <mergeCell ref="K5:L5"/>
    <mergeCell ref="M5:N5"/>
    <mergeCell ref="O5:P5"/>
  </mergeCells>
  <conditionalFormatting sqref="D7:H44">
    <cfRule type="cellIs" dxfId="30" priority="1" operator="equal">
      <formula>$G$8</formula>
    </cfRule>
    <cfRule type="cellIs" dxfId="29" priority="2" operator="equal">
      <formula>$D$9</formula>
    </cfRule>
    <cfRule type="cellIs" dxfId="28" priority="3" operator="equal">
      <formula>#REF!</formula>
    </cfRule>
    <cfRule type="cellIs" dxfId="27" priority="4" operator="equal">
      <formula>$E$12</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CC347-DD67-4AF4-A437-6DED9E2C0DE8}">
  <dimension ref="A1:R44"/>
  <sheetViews>
    <sheetView zoomScale="70" zoomScaleNormal="70" workbookViewId="0">
      <pane xSplit="2" ySplit="6" topLeftCell="C7" activePane="bottomRight" state="frozen"/>
      <selection activeCell="C4" sqref="C4"/>
      <selection pane="topRight" activeCell="C4" sqref="C4"/>
      <selection pane="bottomLeft" activeCell="C4" sqref="C4"/>
      <selection pane="bottomRight" activeCell="C4" sqref="C4"/>
    </sheetView>
  </sheetViews>
  <sheetFormatPr baseColWidth="10" defaultColWidth="11.453125" defaultRowHeight="16" x14ac:dyDescent="0.4"/>
  <cols>
    <col min="1" max="1" width="3.453125" style="120" customWidth="1"/>
    <col min="2" max="2" width="18.54296875" style="120" customWidth="1"/>
    <col min="3" max="3" width="62.453125" style="120" customWidth="1"/>
    <col min="4" max="4" width="14" style="120" customWidth="1"/>
    <col min="5" max="5" width="16.453125" style="120" customWidth="1"/>
    <col min="6" max="8" width="14" style="120" customWidth="1"/>
    <col min="9" max="9" width="51.90625" style="206" customWidth="1"/>
    <col min="10" max="10" width="40.90625" style="206" customWidth="1"/>
    <col min="11" max="12" width="34.08984375" style="206" customWidth="1"/>
    <col min="13" max="14" width="30.90625" style="206" customWidth="1"/>
    <col min="15" max="16" width="33.90625" style="206" customWidth="1"/>
    <col min="17" max="17" width="30.90625" style="206" customWidth="1"/>
    <col min="18" max="18" width="25.08984375" style="206" customWidth="1"/>
    <col min="19" max="16384" width="11.453125" style="120"/>
  </cols>
  <sheetData>
    <row r="1" spans="1:18" x14ac:dyDescent="0.4">
      <c r="A1" s="120" t="s">
        <v>531</v>
      </c>
      <c r="C1" s="170"/>
      <c r="I1" s="120"/>
      <c r="J1" s="120"/>
      <c r="K1" s="120"/>
      <c r="L1" s="120"/>
      <c r="M1" s="120"/>
      <c r="N1" s="120"/>
      <c r="O1" s="120"/>
      <c r="P1" s="120"/>
      <c r="Q1" s="120"/>
      <c r="R1" s="120"/>
    </row>
    <row r="2" spans="1:18" x14ac:dyDescent="0.4">
      <c r="I2" s="120"/>
      <c r="J2" s="120"/>
      <c r="K2" s="120"/>
      <c r="L2" s="120"/>
      <c r="M2" s="120"/>
      <c r="N2" s="120"/>
      <c r="O2" s="120"/>
      <c r="P2" s="120"/>
      <c r="Q2" s="120"/>
      <c r="R2" s="120"/>
    </row>
    <row r="3" spans="1:18" x14ac:dyDescent="0.4">
      <c r="I3" s="120"/>
      <c r="J3" s="120"/>
      <c r="K3" s="120"/>
      <c r="L3" s="120"/>
      <c r="M3" s="120"/>
      <c r="N3" s="120"/>
      <c r="O3" s="120"/>
      <c r="P3" s="120"/>
      <c r="Q3" s="120"/>
      <c r="R3" s="120"/>
    </row>
    <row r="4" spans="1:18" ht="16.5" thickBot="1" x14ac:dyDescent="0.45">
      <c r="I4" s="120"/>
      <c r="J4" s="120"/>
      <c r="K4" s="120"/>
      <c r="L4" s="120"/>
      <c r="M4" s="120"/>
      <c r="N4" s="120"/>
      <c r="O4" s="120"/>
      <c r="P4" s="120"/>
      <c r="Q4" s="120"/>
      <c r="R4" s="120"/>
    </row>
    <row r="5" spans="1:18" ht="29.4" customHeight="1" thickBot="1" x14ac:dyDescent="0.45">
      <c r="B5" s="381" t="s">
        <v>169</v>
      </c>
      <c r="C5" s="387" t="s">
        <v>182</v>
      </c>
      <c r="D5" s="389" t="s">
        <v>272</v>
      </c>
      <c r="E5" s="391" t="s">
        <v>126</v>
      </c>
      <c r="F5" s="393" t="s">
        <v>28</v>
      </c>
      <c r="G5" s="395" t="s">
        <v>127</v>
      </c>
      <c r="H5" s="397" t="s">
        <v>128</v>
      </c>
      <c r="I5" s="399" t="s">
        <v>256</v>
      </c>
      <c r="J5" s="400"/>
      <c r="K5" s="401" t="s">
        <v>126</v>
      </c>
      <c r="L5" s="402"/>
      <c r="M5" s="403" t="s">
        <v>28</v>
      </c>
      <c r="N5" s="404"/>
      <c r="O5" s="383" t="s">
        <v>127</v>
      </c>
      <c r="P5" s="384"/>
      <c r="Q5" s="385" t="s">
        <v>128</v>
      </c>
      <c r="R5" s="386"/>
    </row>
    <row r="6" spans="1:18" ht="32.5" thickBot="1" x14ac:dyDescent="0.45">
      <c r="B6" s="382"/>
      <c r="C6" s="388"/>
      <c r="D6" s="390"/>
      <c r="E6" s="392"/>
      <c r="F6" s="394"/>
      <c r="G6" s="396"/>
      <c r="H6" s="398"/>
      <c r="I6" s="175" t="s">
        <v>147</v>
      </c>
      <c r="J6" s="176" t="s">
        <v>134</v>
      </c>
      <c r="K6" s="173" t="s">
        <v>147</v>
      </c>
      <c r="L6" s="174" t="s">
        <v>134</v>
      </c>
      <c r="M6" s="175" t="s">
        <v>147</v>
      </c>
      <c r="N6" s="176" t="s">
        <v>134</v>
      </c>
      <c r="O6" s="173" t="s">
        <v>147</v>
      </c>
      <c r="P6" s="174" t="s">
        <v>134</v>
      </c>
      <c r="Q6" s="177" t="s">
        <v>147</v>
      </c>
      <c r="R6" s="178" t="s">
        <v>134</v>
      </c>
    </row>
    <row r="7" spans="1:18" ht="144" x14ac:dyDescent="0.4">
      <c r="B7" s="103" t="s">
        <v>155</v>
      </c>
      <c r="C7" s="104" t="s">
        <v>185</v>
      </c>
      <c r="D7" s="214" t="s">
        <v>545</v>
      </c>
      <c r="E7" s="214" t="s">
        <v>545</v>
      </c>
      <c r="F7" s="191" t="s">
        <v>129</v>
      </c>
      <c r="G7" s="214" t="s">
        <v>545</v>
      </c>
      <c r="H7" s="214" t="s">
        <v>545</v>
      </c>
      <c r="I7" s="183"/>
      <c r="J7" s="180"/>
      <c r="K7" s="183"/>
      <c r="L7" s="180"/>
      <c r="M7" s="181" t="s">
        <v>299</v>
      </c>
      <c r="N7" s="182" t="s">
        <v>300</v>
      </c>
      <c r="O7" s="183"/>
      <c r="P7" s="184"/>
      <c r="Q7" s="185"/>
      <c r="R7" s="184"/>
    </row>
    <row r="8" spans="1:18" ht="32" x14ac:dyDescent="0.4">
      <c r="B8" s="103" t="s">
        <v>150</v>
      </c>
      <c r="C8" s="104" t="s">
        <v>536</v>
      </c>
      <c r="D8" s="179" t="s">
        <v>545</v>
      </c>
      <c r="E8" s="179" t="s">
        <v>545</v>
      </c>
      <c r="F8" s="179" t="s">
        <v>545</v>
      </c>
      <c r="G8" s="179" t="s">
        <v>545</v>
      </c>
      <c r="H8" s="210" t="s">
        <v>545</v>
      </c>
      <c r="I8" s="186"/>
      <c r="J8" s="187"/>
      <c r="K8" s="190"/>
      <c r="L8" s="189"/>
      <c r="M8" s="190"/>
      <c r="N8" s="189"/>
      <c r="O8" s="190"/>
      <c r="P8" s="189"/>
      <c r="Q8" s="190"/>
      <c r="R8" s="189"/>
    </row>
    <row r="9" spans="1:18" ht="240" x14ac:dyDescent="0.4">
      <c r="B9" s="103" t="s">
        <v>108</v>
      </c>
      <c r="C9" s="104" t="s">
        <v>186</v>
      </c>
      <c r="D9" s="191" t="s">
        <v>129</v>
      </c>
      <c r="E9" s="191" t="s">
        <v>545</v>
      </c>
      <c r="F9" s="191" t="s">
        <v>545</v>
      </c>
      <c r="G9" s="191" t="s">
        <v>130</v>
      </c>
      <c r="H9" s="191" t="s">
        <v>129</v>
      </c>
      <c r="I9" s="181" t="s">
        <v>258</v>
      </c>
      <c r="J9" s="192" t="s">
        <v>135</v>
      </c>
      <c r="K9" s="190"/>
      <c r="L9" s="189"/>
      <c r="M9" s="190"/>
      <c r="N9" s="189"/>
      <c r="O9" s="181" t="s">
        <v>259</v>
      </c>
      <c r="P9" s="182" t="s">
        <v>260</v>
      </c>
      <c r="Q9" s="181" t="s">
        <v>167</v>
      </c>
      <c r="R9" s="182" t="s">
        <v>168</v>
      </c>
    </row>
    <row r="10" spans="1:18" ht="240" x14ac:dyDescent="0.4">
      <c r="B10" s="103" t="s">
        <v>153</v>
      </c>
      <c r="C10" s="104" t="s">
        <v>388</v>
      </c>
      <c r="D10" s="191" t="s">
        <v>129</v>
      </c>
      <c r="E10" s="191" t="s">
        <v>129</v>
      </c>
      <c r="F10" s="191" t="s">
        <v>129</v>
      </c>
      <c r="G10" s="191" t="s">
        <v>130</v>
      </c>
      <c r="H10" s="211" t="s">
        <v>545</v>
      </c>
      <c r="I10" s="181" t="s">
        <v>261</v>
      </c>
      <c r="J10" s="192" t="s">
        <v>163</v>
      </c>
      <c r="K10" s="181" t="s">
        <v>368</v>
      </c>
      <c r="L10" s="182" t="s">
        <v>166</v>
      </c>
      <c r="M10" s="181" t="s">
        <v>164</v>
      </c>
      <c r="N10" s="182" t="s">
        <v>165</v>
      </c>
      <c r="O10" s="181" t="s">
        <v>387</v>
      </c>
      <c r="P10" s="182" t="s">
        <v>379</v>
      </c>
      <c r="Q10" s="194"/>
      <c r="R10" s="189"/>
    </row>
    <row r="11" spans="1:18" ht="208" x14ac:dyDescent="0.4">
      <c r="B11" s="103" t="s">
        <v>172</v>
      </c>
      <c r="C11" s="104" t="s">
        <v>187</v>
      </c>
      <c r="D11" s="191" t="s">
        <v>545</v>
      </c>
      <c r="E11" s="191" t="s">
        <v>129</v>
      </c>
      <c r="F11" s="191" t="s">
        <v>129</v>
      </c>
      <c r="G11" s="191" t="s">
        <v>129</v>
      </c>
      <c r="H11" s="211" t="s">
        <v>545</v>
      </c>
      <c r="I11" s="181"/>
      <c r="J11" s="192"/>
      <c r="K11" s="181" t="s">
        <v>368</v>
      </c>
      <c r="L11" s="182" t="s">
        <v>166</v>
      </c>
      <c r="M11" s="181" t="s">
        <v>164</v>
      </c>
      <c r="N11" s="182" t="s">
        <v>165</v>
      </c>
      <c r="O11" s="181" t="s">
        <v>380</v>
      </c>
      <c r="P11" s="182" t="s">
        <v>381</v>
      </c>
      <c r="Q11" s="181" t="s">
        <v>167</v>
      </c>
      <c r="R11" s="182" t="s">
        <v>168</v>
      </c>
    </row>
    <row r="12" spans="1:18" ht="240" x14ac:dyDescent="0.4">
      <c r="B12" s="103" t="s">
        <v>149</v>
      </c>
      <c r="C12" s="104" t="s">
        <v>188</v>
      </c>
      <c r="D12" s="191" t="s">
        <v>130</v>
      </c>
      <c r="E12" s="191" t="s">
        <v>130</v>
      </c>
      <c r="F12" s="191" t="s">
        <v>129</v>
      </c>
      <c r="G12" s="191" t="s">
        <v>129</v>
      </c>
      <c r="H12" s="211" t="s">
        <v>545</v>
      </c>
      <c r="I12" s="181" t="s">
        <v>262</v>
      </c>
      <c r="J12" s="192" t="s">
        <v>163</v>
      </c>
      <c r="K12" s="181" t="s">
        <v>369</v>
      </c>
      <c r="L12" s="182" t="s">
        <v>166</v>
      </c>
      <c r="M12" s="181" t="s">
        <v>164</v>
      </c>
      <c r="N12" s="182" t="s">
        <v>165</v>
      </c>
      <c r="O12" s="181" t="s">
        <v>464</v>
      </c>
      <c r="P12" s="182" t="s">
        <v>465</v>
      </c>
      <c r="Q12" s="194"/>
      <c r="R12" s="189"/>
    </row>
    <row r="13" spans="1:18" ht="320" x14ac:dyDescent="0.4">
      <c r="B13" s="103" t="s">
        <v>173</v>
      </c>
      <c r="C13" s="104" t="s">
        <v>190</v>
      </c>
      <c r="D13" s="191" t="s">
        <v>130</v>
      </c>
      <c r="E13" s="191" t="s">
        <v>130</v>
      </c>
      <c r="F13" s="191" t="s">
        <v>129</v>
      </c>
      <c r="G13" s="191" t="s">
        <v>129</v>
      </c>
      <c r="H13" s="211" t="s">
        <v>545</v>
      </c>
      <c r="I13" s="181" t="s">
        <v>263</v>
      </c>
      <c r="J13" s="192" t="s">
        <v>264</v>
      </c>
      <c r="K13" s="181" t="s">
        <v>370</v>
      </c>
      <c r="L13" s="182" t="s">
        <v>265</v>
      </c>
      <c r="M13" s="181" t="s">
        <v>266</v>
      </c>
      <c r="N13" s="182" t="s">
        <v>267</v>
      </c>
      <c r="O13" s="181" t="s">
        <v>382</v>
      </c>
      <c r="P13" s="182" t="s">
        <v>383</v>
      </c>
      <c r="Q13" s="195"/>
      <c r="R13" s="182"/>
    </row>
    <row r="14" spans="1:18" ht="368" x14ac:dyDescent="0.4">
      <c r="B14" s="103" t="s">
        <v>109</v>
      </c>
      <c r="C14" s="104" t="s">
        <v>192</v>
      </c>
      <c r="D14" s="191" t="s">
        <v>130</v>
      </c>
      <c r="E14" s="191" t="s">
        <v>129</v>
      </c>
      <c r="F14" s="191" t="s">
        <v>130</v>
      </c>
      <c r="G14" s="191" t="s">
        <v>129</v>
      </c>
      <c r="H14" s="211" t="s">
        <v>545</v>
      </c>
      <c r="I14" s="181" t="s">
        <v>415</v>
      </c>
      <c r="J14" s="192" t="s">
        <v>416</v>
      </c>
      <c r="K14" s="181" t="s">
        <v>370</v>
      </c>
      <c r="L14" s="182" t="s">
        <v>265</v>
      </c>
      <c r="M14" s="181" t="s">
        <v>268</v>
      </c>
      <c r="N14" s="182" t="s">
        <v>269</v>
      </c>
      <c r="O14" s="181" t="s">
        <v>384</v>
      </c>
      <c r="P14" s="182" t="s">
        <v>385</v>
      </c>
      <c r="Q14" s="195"/>
      <c r="R14" s="189"/>
    </row>
    <row r="15" spans="1:18" ht="208" x14ac:dyDescent="0.4">
      <c r="B15" s="103" t="s">
        <v>110</v>
      </c>
      <c r="C15" s="104" t="s">
        <v>197</v>
      </c>
      <c r="D15" s="191" t="s">
        <v>129</v>
      </c>
      <c r="E15" s="191" t="s">
        <v>129</v>
      </c>
      <c r="F15" s="191" t="s">
        <v>129</v>
      </c>
      <c r="G15" s="191" t="s">
        <v>129</v>
      </c>
      <c r="H15" s="211" t="s">
        <v>545</v>
      </c>
      <c r="I15" s="181" t="s">
        <v>425</v>
      </c>
      <c r="J15" s="192" t="s">
        <v>163</v>
      </c>
      <c r="K15" s="181" t="s">
        <v>368</v>
      </c>
      <c r="L15" s="182" t="s">
        <v>166</v>
      </c>
      <c r="M15" s="181" t="s">
        <v>426</v>
      </c>
      <c r="N15" s="182" t="s">
        <v>139</v>
      </c>
      <c r="O15" s="181" t="s">
        <v>380</v>
      </c>
      <c r="P15" s="182" t="s">
        <v>381</v>
      </c>
      <c r="Q15" s="194"/>
      <c r="R15" s="189"/>
    </row>
    <row r="16" spans="1:18" ht="64" x14ac:dyDescent="0.4">
      <c r="B16" s="103" t="s">
        <v>111</v>
      </c>
      <c r="C16" s="104" t="s">
        <v>131</v>
      </c>
      <c r="D16" s="191" t="s">
        <v>129</v>
      </c>
      <c r="E16" s="191" t="s">
        <v>545</v>
      </c>
      <c r="F16" s="191" t="s">
        <v>545</v>
      </c>
      <c r="G16" s="191" t="s">
        <v>545</v>
      </c>
      <c r="H16" s="211" t="s">
        <v>545</v>
      </c>
      <c r="I16" s="181" t="s">
        <v>433</v>
      </c>
      <c r="J16" s="192" t="s">
        <v>434</v>
      </c>
      <c r="K16" s="190"/>
      <c r="L16" s="189"/>
      <c r="M16" s="190"/>
      <c r="N16" s="189"/>
      <c r="O16" s="190"/>
      <c r="P16" s="189"/>
      <c r="Q16" s="194"/>
      <c r="R16" s="189"/>
    </row>
    <row r="17" spans="2:18" ht="64" x14ac:dyDescent="0.4">
      <c r="B17" s="103" t="s">
        <v>123</v>
      </c>
      <c r="C17" s="104" t="s">
        <v>200</v>
      </c>
      <c r="D17" s="191" t="s">
        <v>129</v>
      </c>
      <c r="E17" s="191" t="s">
        <v>545</v>
      </c>
      <c r="F17" s="191" t="s">
        <v>545</v>
      </c>
      <c r="G17" s="191" t="s">
        <v>545</v>
      </c>
      <c r="H17" s="211" t="s">
        <v>545</v>
      </c>
      <c r="I17" s="190"/>
      <c r="J17" s="196"/>
      <c r="K17" s="190"/>
      <c r="L17" s="189"/>
      <c r="M17" s="190"/>
      <c r="N17" s="189"/>
      <c r="O17" s="190"/>
      <c r="P17" s="189"/>
      <c r="Q17" s="194"/>
      <c r="R17" s="189"/>
    </row>
    <row r="18" spans="2:18" ht="144" x14ac:dyDescent="0.4">
      <c r="B18" s="103" t="s">
        <v>112</v>
      </c>
      <c r="C18" s="104" t="s">
        <v>201</v>
      </c>
      <c r="D18" s="191" t="s">
        <v>545</v>
      </c>
      <c r="E18" s="191" t="s">
        <v>129</v>
      </c>
      <c r="F18" s="191" t="s">
        <v>545</v>
      </c>
      <c r="G18" s="191" t="s">
        <v>129</v>
      </c>
      <c r="H18" s="211" t="s">
        <v>545</v>
      </c>
      <c r="I18" s="181" t="s">
        <v>340</v>
      </c>
      <c r="J18" s="192" t="s">
        <v>135</v>
      </c>
      <c r="K18" s="181" t="s">
        <v>428</v>
      </c>
      <c r="L18" s="182" t="s">
        <v>429</v>
      </c>
      <c r="M18" s="197"/>
      <c r="N18" s="189"/>
      <c r="O18" s="181" t="s">
        <v>437</v>
      </c>
      <c r="P18" s="182" t="s">
        <v>438</v>
      </c>
      <c r="Q18" s="194"/>
      <c r="R18" s="189"/>
    </row>
    <row r="19" spans="2:18" ht="64" x14ac:dyDescent="0.4">
      <c r="B19" s="103" t="s">
        <v>113</v>
      </c>
      <c r="C19" s="104" t="s">
        <v>202</v>
      </c>
      <c r="D19" s="191" t="s">
        <v>130</v>
      </c>
      <c r="E19" s="191" t="s">
        <v>129</v>
      </c>
      <c r="F19" s="191" t="s">
        <v>545</v>
      </c>
      <c r="G19" s="191" t="s">
        <v>545</v>
      </c>
      <c r="H19" s="211" t="s">
        <v>545</v>
      </c>
      <c r="I19" s="181" t="s">
        <v>340</v>
      </c>
      <c r="J19" s="192" t="s">
        <v>135</v>
      </c>
      <c r="K19" s="181" t="s">
        <v>371</v>
      </c>
      <c r="L19" s="182" t="s">
        <v>373</v>
      </c>
      <c r="M19" s="197"/>
      <c r="N19" s="189"/>
      <c r="O19" s="190"/>
      <c r="P19" s="189"/>
      <c r="Q19" s="194"/>
      <c r="R19" s="189"/>
    </row>
    <row r="20" spans="2:18" ht="128" x14ac:dyDescent="0.4">
      <c r="B20" s="103" t="s">
        <v>114</v>
      </c>
      <c r="C20" s="104" t="s">
        <v>203</v>
      </c>
      <c r="D20" s="191" t="s">
        <v>545</v>
      </c>
      <c r="E20" s="191" t="s">
        <v>545</v>
      </c>
      <c r="F20" s="191" t="s">
        <v>129</v>
      </c>
      <c r="G20" s="191" t="s">
        <v>129</v>
      </c>
      <c r="H20" s="211" t="s">
        <v>545</v>
      </c>
      <c r="I20" s="181" t="s">
        <v>435</v>
      </c>
      <c r="J20" s="192" t="s">
        <v>436</v>
      </c>
      <c r="K20" s="190"/>
      <c r="L20" s="189"/>
      <c r="M20" s="181" t="s">
        <v>164</v>
      </c>
      <c r="N20" s="182" t="s">
        <v>165</v>
      </c>
      <c r="O20" s="181" t="s">
        <v>443</v>
      </c>
      <c r="P20" s="182" t="s">
        <v>443</v>
      </c>
      <c r="Q20" s="194"/>
      <c r="R20" s="189"/>
    </row>
    <row r="21" spans="2:18" ht="80" x14ac:dyDescent="0.4">
      <c r="B21" s="103" t="s">
        <v>115</v>
      </c>
      <c r="C21" s="104" t="s">
        <v>132</v>
      </c>
      <c r="D21" s="191" t="s">
        <v>129</v>
      </c>
      <c r="E21" s="191" t="s">
        <v>545</v>
      </c>
      <c r="F21" s="191" t="s">
        <v>545</v>
      </c>
      <c r="G21" s="191" t="s">
        <v>545</v>
      </c>
      <c r="H21" s="211" t="s">
        <v>545</v>
      </c>
      <c r="I21" s="181" t="s">
        <v>440</v>
      </c>
      <c r="J21" s="192" t="s">
        <v>441</v>
      </c>
      <c r="K21" s="190"/>
      <c r="L21" s="189"/>
      <c r="M21" s="197"/>
      <c r="N21" s="189"/>
      <c r="O21" s="197"/>
      <c r="P21" s="189"/>
      <c r="Q21" s="194"/>
      <c r="R21" s="189"/>
    </row>
    <row r="22" spans="2:18" ht="144" x14ac:dyDescent="0.4">
      <c r="B22" s="103" t="s">
        <v>116</v>
      </c>
      <c r="C22" s="104" t="s">
        <v>205</v>
      </c>
      <c r="D22" s="191" t="s">
        <v>129</v>
      </c>
      <c r="E22" s="191" t="s">
        <v>129</v>
      </c>
      <c r="F22" s="191" t="s">
        <v>129</v>
      </c>
      <c r="G22" s="191" t="s">
        <v>130</v>
      </c>
      <c r="H22" s="211" t="s">
        <v>545</v>
      </c>
      <c r="I22" s="181" t="s">
        <v>340</v>
      </c>
      <c r="J22" s="192" t="s">
        <v>135</v>
      </c>
      <c r="K22" s="181" t="s">
        <v>368</v>
      </c>
      <c r="L22" s="182" t="s">
        <v>166</v>
      </c>
      <c r="M22" s="181" t="s">
        <v>164</v>
      </c>
      <c r="N22" s="182" t="s">
        <v>165</v>
      </c>
      <c r="O22" s="181" t="s">
        <v>444</v>
      </c>
      <c r="P22" s="182" t="s">
        <v>444</v>
      </c>
      <c r="Q22" s="181" t="s">
        <v>167</v>
      </c>
      <c r="R22" s="182" t="s">
        <v>168</v>
      </c>
    </row>
    <row r="23" spans="2:18" ht="160" x14ac:dyDescent="0.4">
      <c r="B23" s="103" t="s">
        <v>151</v>
      </c>
      <c r="C23" s="104" t="s">
        <v>206</v>
      </c>
      <c r="D23" s="191" t="s">
        <v>130</v>
      </c>
      <c r="E23" s="191" t="s">
        <v>130</v>
      </c>
      <c r="F23" s="191" t="s">
        <v>129</v>
      </c>
      <c r="G23" s="191" t="s">
        <v>129</v>
      </c>
      <c r="H23" s="211" t="s">
        <v>545</v>
      </c>
      <c r="I23" s="181" t="s">
        <v>445</v>
      </c>
      <c r="J23" s="192" t="s">
        <v>446</v>
      </c>
      <c r="K23" s="181" t="s">
        <v>454</v>
      </c>
      <c r="L23" s="182" t="s">
        <v>455</v>
      </c>
      <c r="M23" s="181" t="s">
        <v>164</v>
      </c>
      <c r="N23" s="182" t="s">
        <v>165</v>
      </c>
      <c r="O23" s="181" t="s">
        <v>457</v>
      </c>
      <c r="P23" s="182" t="s">
        <v>457</v>
      </c>
      <c r="Q23" s="181" t="s">
        <v>167</v>
      </c>
      <c r="R23" s="182" t="s">
        <v>168</v>
      </c>
    </row>
    <row r="24" spans="2:18" ht="128" x14ac:dyDescent="0.4">
      <c r="B24" s="103" t="s">
        <v>159</v>
      </c>
      <c r="C24" s="104" t="s">
        <v>207</v>
      </c>
      <c r="D24" s="191" t="s">
        <v>545</v>
      </c>
      <c r="E24" s="191" t="s">
        <v>129</v>
      </c>
      <c r="F24" s="191" t="s">
        <v>129</v>
      </c>
      <c r="G24" s="191" t="s">
        <v>129</v>
      </c>
      <c r="H24" s="211" t="s">
        <v>545</v>
      </c>
      <c r="I24" s="190"/>
      <c r="J24" s="196"/>
      <c r="K24" s="181" t="s">
        <v>368</v>
      </c>
      <c r="L24" s="182" t="s">
        <v>166</v>
      </c>
      <c r="M24" s="181" t="s">
        <v>164</v>
      </c>
      <c r="N24" s="182" t="s">
        <v>165</v>
      </c>
      <c r="O24" s="181" t="s">
        <v>439</v>
      </c>
      <c r="P24" s="182" t="s">
        <v>439</v>
      </c>
      <c r="Q24" s="194"/>
      <c r="R24" s="189"/>
    </row>
    <row r="25" spans="2:18" ht="160" x14ac:dyDescent="0.4">
      <c r="B25" s="103" t="s">
        <v>175</v>
      </c>
      <c r="C25" s="104" t="s">
        <v>208</v>
      </c>
      <c r="D25" s="191" t="s">
        <v>545</v>
      </c>
      <c r="E25" s="191" t="s">
        <v>129</v>
      </c>
      <c r="F25" s="191" t="s">
        <v>129</v>
      </c>
      <c r="G25" s="191" t="s">
        <v>129</v>
      </c>
      <c r="H25" s="211" t="s">
        <v>545</v>
      </c>
      <c r="I25" s="190"/>
      <c r="J25" s="196"/>
      <c r="K25" s="181" t="s">
        <v>368</v>
      </c>
      <c r="L25" s="182" t="s">
        <v>166</v>
      </c>
      <c r="M25" s="181" t="s">
        <v>164</v>
      </c>
      <c r="N25" s="182" t="s">
        <v>165</v>
      </c>
      <c r="O25" s="181" t="s">
        <v>460</v>
      </c>
      <c r="P25" s="182" t="s">
        <v>460</v>
      </c>
      <c r="Q25" s="194"/>
      <c r="R25" s="189"/>
    </row>
    <row r="26" spans="2:18" ht="128" x14ac:dyDescent="0.4">
      <c r="B26" s="103" t="s">
        <v>160</v>
      </c>
      <c r="C26" s="104" t="s">
        <v>209</v>
      </c>
      <c r="D26" s="191" t="s">
        <v>545</v>
      </c>
      <c r="E26" s="191" t="s">
        <v>130</v>
      </c>
      <c r="F26" s="191" t="s">
        <v>129</v>
      </c>
      <c r="G26" s="191" t="s">
        <v>129</v>
      </c>
      <c r="H26" s="211" t="s">
        <v>545</v>
      </c>
      <c r="I26" s="190"/>
      <c r="J26" s="196"/>
      <c r="K26" s="181" t="s">
        <v>368</v>
      </c>
      <c r="L26" s="182" t="s">
        <v>166</v>
      </c>
      <c r="M26" s="181" t="s">
        <v>164</v>
      </c>
      <c r="N26" s="182" t="s">
        <v>165</v>
      </c>
      <c r="O26" s="181" t="s">
        <v>439</v>
      </c>
      <c r="P26" s="182" t="s">
        <v>439</v>
      </c>
      <c r="Q26" s="194"/>
      <c r="R26" s="189"/>
    </row>
    <row r="27" spans="2:18" ht="176" x14ac:dyDescent="0.4">
      <c r="B27" s="103" t="s">
        <v>117</v>
      </c>
      <c r="C27" s="104" t="s">
        <v>210</v>
      </c>
      <c r="D27" s="191" t="s">
        <v>545</v>
      </c>
      <c r="E27" s="191" t="s">
        <v>129</v>
      </c>
      <c r="F27" s="191" t="s">
        <v>130</v>
      </c>
      <c r="G27" s="191" t="s">
        <v>129</v>
      </c>
      <c r="H27" s="211" t="s">
        <v>129</v>
      </c>
      <c r="I27" s="190"/>
      <c r="J27" s="196"/>
      <c r="K27" s="181" t="s">
        <v>368</v>
      </c>
      <c r="L27" s="182" t="s">
        <v>166</v>
      </c>
      <c r="M27" s="181" t="s">
        <v>164</v>
      </c>
      <c r="N27" s="182" t="s">
        <v>165</v>
      </c>
      <c r="O27" s="181" t="s">
        <v>463</v>
      </c>
      <c r="P27" s="182" t="s">
        <v>463</v>
      </c>
      <c r="Q27" s="181" t="s">
        <v>167</v>
      </c>
      <c r="R27" s="182" t="s">
        <v>168</v>
      </c>
    </row>
    <row r="28" spans="2:18" ht="48" x14ac:dyDescent="0.4">
      <c r="B28" s="103" t="s">
        <v>174</v>
      </c>
      <c r="C28" s="104" t="s">
        <v>133</v>
      </c>
      <c r="D28" s="191" t="s">
        <v>129</v>
      </c>
      <c r="E28" s="191" t="s">
        <v>545</v>
      </c>
      <c r="F28" s="191" t="s">
        <v>545</v>
      </c>
      <c r="G28" s="191" t="s">
        <v>545</v>
      </c>
      <c r="H28" s="211" t="s">
        <v>545</v>
      </c>
      <c r="I28" s="181" t="s">
        <v>408</v>
      </c>
      <c r="J28" s="192" t="s">
        <v>409</v>
      </c>
      <c r="K28" s="197"/>
      <c r="L28" s="189"/>
      <c r="M28" s="197"/>
      <c r="N28" s="189"/>
      <c r="O28" s="197"/>
      <c r="P28" s="189"/>
      <c r="Q28" s="194"/>
      <c r="R28" s="189"/>
    </row>
    <row r="29" spans="2:18" ht="64" x14ac:dyDescent="0.4">
      <c r="B29" s="103" t="s">
        <v>156</v>
      </c>
      <c r="C29" s="104" t="s">
        <v>213</v>
      </c>
      <c r="D29" s="191" t="s">
        <v>129</v>
      </c>
      <c r="E29" s="191" t="s">
        <v>545</v>
      </c>
      <c r="F29" s="191" t="s">
        <v>129</v>
      </c>
      <c r="G29" s="191" t="s">
        <v>129</v>
      </c>
      <c r="H29" s="211" t="s">
        <v>545</v>
      </c>
      <c r="I29" s="181" t="s">
        <v>410</v>
      </c>
      <c r="J29" s="192" t="s">
        <v>411</v>
      </c>
      <c r="K29" s="197"/>
      <c r="L29" s="189"/>
      <c r="M29" s="181" t="s">
        <v>412</v>
      </c>
      <c r="N29" s="199" t="s">
        <v>412</v>
      </c>
      <c r="O29" s="181" t="s">
        <v>412</v>
      </c>
      <c r="P29" s="199" t="s">
        <v>412</v>
      </c>
      <c r="Q29" s="194"/>
      <c r="R29" s="189"/>
    </row>
    <row r="30" spans="2:18" ht="240" x14ac:dyDescent="0.4">
      <c r="B30" s="103" t="s">
        <v>157</v>
      </c>
      <c r="C30" s="104" t="s">
        <v>214</v>
      </c>
      <c r="D30" s="191" t="s">
        <v>130</v>
      </c>
      <c r="E30" s="191" t="s">
        <v>129</v>
      </c>
      <c r="F30" s="191" t="s">
        <v>129</v>
      </c>
      <c r="G30" s="191" t="s">
        <v>129</v>
      </c>
      <c r="H30" s="191" t="s">
        <v>545</v>
      </c>
      <c r="I30" s="181" t="s">
        <v>262</v>
      </c>
      <c r="J30" s="192" t="s">
        <v>163</v>
      </c>
      <c r="K30" s="181" t="s">
        <v>369</v>
      </c>
      <c r="L30" s="182" t="s">
        <v>166</v>
      </c>
      <c r="M30" s="181" t="s">
        <v>164</v>
      </c>
      <c r="N30" s="182" t="s">
        <v>165</v>
      </c>
      <c r="O30" s="181" t="s">
        <v>464</v>
      </c>
      <c r="P30" s="182" t="s">
        <v>465</v>
      </c>
      <c r="Q30" s="181"/>
      <c r="R30" s="182"/>
    </row>
    <row r="31" spans="2:18" ht="128" x14ac:dyDescent="0.4">
      <c r="B31" s="103" t="s">
        <v>118</v>
      </c>
      <c r="C31" s="104" t="s">
        <v>216</v>
      </c>
      <c r="D31" s="191" t="s">
        <v>545</v>
      </c>
      <c r="E31" s="191" t="s">
        <v>129</v>
      </c>
      <c r="F31" s="191" t="s">
        <v>545</v>
      </c>
      <c r="G31" s="191" t="s">
        <v>129</v>
      </c>
      <c r="H31" s="211" t="s">
        <v>545</v>
      </c>
      <c r="I31" s="190"/>
      <c r="J31" s="196"/>
      <c r="K31" s="181" t="s">
        <v>368</v>
      </c>
      <c r="L31" s="182" t="s">
        <v>166</v>
      </c>
      <c r="M31" s="181" t="s">
        <v>164</v>
      </c>
      <c r="N31" s="182" t="s">
        <v>165</v>
      </c>
      <c r="O31" s="181" t="s">
        <v>143</v>
      </c>
      <c r="P31" s="182" t="s">
        <v>143</v>
      </c>
      <c r="Q31" s="194"/>
      <c r="R31" s="189"/>
    </row>
    <row r="32" spans="2:18" ht="272" x14ac:dyDescent="0.4">
      <c r="B32" s="103" t="s">
        <v>530</v>
      </c>
      <c r="C32" s="104" t="s">
        <v>217</v>
      </c>
      <c r="D32" s="191" t="s">
        <v>129</v>
      </c>
      <c r="E32" s="191" t="s">
        <v>545</v>
      </c>
      <c r="F32" s="191" t="s">
        <v>545</v>
      </c>
      <c r="G32" s="191" t="s">
        <v>129</v>
      </c>
      <c r="H32" s="191" t="s">
        <v>545</v>
      </c>
      <c r="I32" s="181" t="s">
        <v>162</v>
      </c>
      <c r="J32" s="192" t="s">
        <v>163</v>
      </c>
      <c r="K32" s="197"/>
      <c r="L32" s="189"/>
      <c r="M32" s="197"/>
      <c r="N32" s="189"/>
      <c r="O32" s="181" t="s">
        <v>466</v>
      </c>
      <c r="P32" s="182" t="s">
        <v>467</v>
      </c>
      <c r="Q32" s="194"/>
      <c r="R32" s="189"/>
    </row>
    <row r="33" spans="2:18" ht="144" x14ac:dyDescent="0.4">
      <c r="B33" s="103" t="s">
        <v>176</v>
      </c>
      <c r="C33" s="104" t="s">
        <v>218</v>
      </c>
      <c r="D33" s="191" t="s">
        <v>545</v>
      </c>
      <c r="E33" s="191" t="s">
        <v>545</v>
      </c>
      <c r="F33" s="191" t="s">
        <v>129</v>
      </c>
      <c r="G33" s="191" t="s">
        <v>129</v>
      </c>
      <c r="H33" s="211" t="s">
        <v>545</v>
      </c>
      <c r="I33" s="190"/>
      <c r="J33" s="196"/>
      <c r="K33" s="197"/>
      <c r="L33" s="189"/>
      <c r="M33" s="181" t="s">
        <v>164</v>
      </c>
      <c r="N33" s="182" t="s">
        <v>165</v>
      </c>
      <c r="O33" s="181" t="s">
        <v>459</v>
      </c>
      <c r="P33" s="182" t="s">
        <v>459</v>
      </c>
      <c r="Q33" s="194"/>
      <c r="R33" s="189"/>
    </row>
    <row r="34" spans="2:18" ht="160" x14ac:dyDescent="0.4">
      <c r="B34" s="103" t="s">
        <v>170</v>
      </c>
      <c r="C34" s="104" t="s">
        <v>219</v>
      </c>
      <c r="D34" s="191" t="s">
        <v>545</v>
      </c>
      <c r="E34" s="191" t="s">
        <v>129</v>
      </c>
      <c r="F34" s="191" t="s">
        <v>129</v>
      </c>
      <c r="G34" s="191" t="s">
        <v>129</v>
      </c>
      <c r="H34" s="211" t="s">
        <v>545</v>
      </c>
      <c r="I34" s="190"/>
      <c r="J34" s="196"/>
      <c r="K34" s="181" t="s">
        <v>368</v>
      </c>
      <c r="L34" s="182" t="s">
        <v>166</v>
      </c>
      <c r="M34" s="181" t="s">
        <v>164</v>
      </c>
      <c r="N34" s="182" t="s">
        <v>165</v>
      </c>
      <c r="O34" s="181" t="s">
        <v>460</v>
      </c>
      <c r="P34" s="182" t="s">
        <v>460</v>
      </c>
      <c r="Q34" s="194"/>
      <c r="R34" s="189"/>
    </row>
    <row r="35" spans="2:18" ht="160" x14ac:dyDescent="0.4">
      <c r="B35" s="103" t="s">
        <v>171</v>
      </c>
      <c r="C35" s="104" t="s">
        <v>220</v>
      </c>
      <c r="D35" s="191" t="s">
        <v>545</v>
      </c>
      <c r="E35" s="191" t="s">
        <v>545</v>
      </c>
      <c r="F35" s="191" t="s">
        <v>129</v>
      </c>
      <c r="G35" s="191" t="s">
        <v>129</v>
      </c>
      <c r="H35" s="211" t="s">
        <v>545</v>
      </c>
      <c r="I35" s="190"/>
      <c r="J35" s="196"/>
      <c r="K35" s="181" t="s">
        <v>368</v>
      </c>
      <c r="L35" s="182" t="s">
        <v>166</v>
      </c>
      <c r="M35" s="181" t="s">
        <v>164</v>
      </c>
      <c r="N35" s="182" t="s">
        <v>165</v>
      </c>
      <c r="O35" s="181" t="s">
        <v>460</v>
      </c>
      <c r="P35" s="182" t="s">
        <v>460</v>
      </c>
      <c r="Q35" s="194"/>
      <c r="R35" s="189"/>
    </row>
    <row r="36" spans="2:18" ht="256" x14ac:dyDescent="0.4">
      <c r="B36" s="103" t="s">
        <v>177</v>
      </c>
      <c r="C36" s="104" t="s">
        <v>472</v>
      </c>
      <c r="D36" s="191" t="s">
        <v>545</v>
      </c>
      <c r="E36" s="191" t="s">
        <v>129</v>
      </c>
      <c r="F36" s="191" t="s">
        <v>129</v>
      </c>
      <c r="G36" s="191" t="s">
        <v>130</v>
      </c>
      <c r="H36" s="211" t="s">
        <v>545</v>
      </c>
      <c r="I36" s="190"/>
      <c r="J36" s="196"/>
      <c r="K36" s="181" t="s">
        <v>473</v>
      </c>
      <c r="L36" s="182" t="s">
        <v>474</v>
      </c>
      <c r="M36" s="181" t="s">
        <v>164</v>
      </c>
      <c r="N36" s="182" t="s">
        <v>165</v>
      </c>
      <c r="O36" s="181" t="s">
        <v>475</v>
      </c>
      <c r="P36" s="182" t="s">
        <v>476</v>
      </c>
      <c r="Q36" s="181"/>
      <c r="R36" s="182"/>
    </row>
    <row r="37" spans="2:18" ht="176" x14ac:dyDescent="0.4">
      <c r="B37" s="103" t="s">
        <v>152</v>
      </c>
      <c r="C37" s="104" t="s">
        <v>221</v>
      </c>
      <c r="D37" s="191" t="s">
        <v>129</v>
      </c>
      <c r="E37" s="191" t="s">
        <v>130</v>
      </c>
      <c r="F37" s="191" t="s">
        <v>545</v>
      </c>
      <c r="G37" s="191" t="s">
        <v>545</v>
      </c>
      <c r="H37" s="191" t="s">
        <v>545</v>
      </c>
      <c r="I37" s="181" t="s">
        <v>162</v>
      </c>
      <c r="J37" s="192" t="s">
        <v>163</v>
      </c>
      <c r="K37" s="181" t="s">
        <v>477</v>
      </c>
      <c r="L37" s="182" t="s">
        <v>478</v>
      </c>
      <c r="M37" s="197"/>
      <c r="N37" s="189"/>
      <c r="O37" s="197"/>
      <c r="P37" s="189"/>
      <c r="Q37" s="194"/>
      <c r="R37" s="189"/>
    </row>
    <row r="38" spans="2:18" ht="192" x14ac:dyDescent="0.4">
      <c r="B38" s="103" t="s">
        <v>124</v>
      </c>
      <c r="C38" s="104" t="s">
        <v>222</v>
      </c>
      <c r="D38" s="191" t="s">
        <v>129</v>
      </c>
      <c r="E38" s="191" t="s">
        <v>130</v>
      </c>
      <c r="F38" s="191" t="s">
        <v>129</v>
      </c>
      <c r="G38" s="191" t="s">
        <v>129</v>
      </c>
      <c r="H38" s="191" t="s">
        <v>129</v>
      </c>
      <c r="I38" s="181" t="s">
        <v>483</v>
      </c>
      <c r="J38" s="199" t="s">
        <v>482</v>
      </c>
      <c r="K38" s="181" t="s">
        <v>484</v>
      </c>
      <c r="L38" s="199" t="s">
        <v>485</v>
      </c>
      <c r="M38" s="181" t="s">
        <v>493</v>
      </c>
      <c r="N38" s="182" t="s">
        <v>494</v>
      </c>
      <c r="O38" s="181" t="s">
        <v>495</v>
      </c>
      <c r="P38" s="182" t="s">
        <v>495</v>
      </c>
      <c r="Q38" s="181" t="s">
        <v>167</v>
      </c>
      <c r="R38" s="182" t="s">
        <v>168</v>
      </c>
    </row>
    <row r="39" spans="2:18" ht="144" x14ac:dyDescent="0.4">
      <c r="B39" s="103" t="s">
        <v>158</v>
      </c>
      <c r="C39" s="104" t="s">
        <v>224</v>
      </c>
      <c r="D39" s="191" t="s">
        <v>545</v>
      </c>
      <c r="E39" s="191" t="s">
        <v>545</v>
      </c>
      <c r="F39" s="191" t="s">
        <v>545</v>
      </c>
      <c r="G39" s="191" t="s">
        <v>129</v>
      </c>
      <c r="H39" s="191" t="s">
        <v>545</v>
      </c>
      <c r="I39" s="190"/>
      <c r="J39" s="196"/>
      <c r="K39" s="197"/>
      <c r="L39" s="189"/>
      <c r="M39" s="197"/>
      <c r="N39" s="189"/>
      <c r="O39" s="181" t="s">
        <v>470</v>
      </c>
      <c r="P39" s="182" t="s">
        <v>443</v>
      </c>
      <c r="Q39" s="194"/>
      <c r="R39" s="189"/>
    </row>
    <row r="40" spans="2:18" ht="112" x14ac:dyDescent="0.4">
      <c r="B40" s="103" t="s">
        <v>119</v>
      </c>
      <c r="C40" s="104" t="s">
        <v>226</v>
      </c>
      <c r="D40" s="191" t="s">
        <v>545</v>
      </c>
      <c r="E40" s="191" t="s">
        <v>545</v>
      </c>
      <c r="F40" s="191" t="s">
        <v>545</v>
      </c>
      <c r="G40" s="191" t="s">
        <v>129</v>
      </c>
      <c r="H40" s="211" t="s">
        <v>545</v>
      </c>
      <c r="I40" s="190"/>
      <c r="J40" s="196"/>
      <c r="K40" s="197"/>
      <c r="L40" s="189"/>
      <c r="M40" s="197"/>
      <c r="N40" s="189"/>
      <c r="O40" s="181" t="s">
        <v>439</v>
      </c>
      <c r="P40" s="182" t="s">
        <v>439</v>
      </c>
      <c r="Q40" s="194"/>
      <c r="R40" s="189"/>
    </row>
    <row r="41" spans="2:18" ht="32" x14ac:dyDescent="0.4">
      <c r="B41" s="103" t="s">
        <v>120</v>
      </c>
      <c r="C41" s="104" t="s">
        <v>557</v>
      </c>
      <c r="D41" s="191" t="s">
        <v>545</v>
      </c>
      <c r="E41" s="191" t="s">
        <v>545</v>
      </c>
      <c r="F41" s="191" t="s">
        <v>545</v>
      </c>
      <c r="G41" s="191" t="s">
        <v>545</v>
      </c>
      <c r="H41" s="211" t="s">
        <v>545</v>
      </c>
      <c r="I41" s="190"/>
      <c r="J41" s="196"/>
      <c r="K41" s="197"/>
      <c r="L41" s="189"/>
      <c r="M41" s="197"/>
      <c r="N41" s="189"/>
      <c r="O41" s="197"/>
      <c r="P41" s="189"/>
      <c r="Q41" s="194"/>
      <c r="R41" s="189"/>
    </row>
    <row r="42" spans="2:18" ht="240" x14ac:dyDescent="0.4">
      <c r="B42" s="103" t="s">
        <v>121</v>
      </c>
      <c r="C42" s="104" t="s">
        <v>499</v>
      </c>
      <c r="D42" s="191" t="s">
        <v>130</v>
      </c>
      <c r="E42" s="191" t="s">
        <v>545</v>
      </c>
      <c r="F42" s="191" t="s">
        <v>129</v>
      </c>
      <c r="G42" s="191" t="s">
        <v>129</v>
      </c>
      <c r="H42" s="211" t="s">
        <v>129</v>
      </c>
      <c r="I42" s="181" t="s">
        <v>500</v>
      </c>
      <c r="J42" s="192" t="s">
        <v>501</v>
      </c>
      <c r="K42" s="199"/>
      <c r="L42" s="189"/>
      <c r="M42" s="181" t="s">
        <v>506</v>
      </c>
      <c r="N42" s="182" t="s">
        <v>507</v>
      </c>
      <c r="O42" s="181" t="s">
        <v>508</v>
      </c>
      <c r="P42" s="182" t="s">
        <v>509</v>
      </c>
      <c r="Q42" s="181" t="s">
        <v>167</v>
      </c>
      <c r="R42" s="182" t="s">
        <v>168</v>
      </c>
    </row>
    <row r="43" spans="2:18" ht="128" x14ac:dyDescent="0.4">
      <c r="B43" s="103" t="s">
        <v>125</v>
      </c>
      <c r="C43" s="104" t="s">
        <v>532</v>
      </c>
      <c r="D43" s="191" t="s">
        <v>545</v>
      </c>
      <c r="E43" s="191" t="s">
        <v>545</v>
      </c>
      <c r="F43" s="191" t="s">
        <v>545</v>
      </c>
      <c r="G43" s="191" t="s">
        <v>545</v>
      </c>
      <c r="H43" s="191" t="s">
        <v>129</v>
      </c>
      <c r="I43" s="190"/>
      <c r="J43" s="196"/>
      <c r="K43" s="197"/>
      <c r="L43" s="189"/>
      <c r="M43" s="197"/>
      <c r="N43" s="189"/>
      <c r="O43" s="197"/>
      <c r="P43" s="189"/>
      <c r="Q43" s="181" t="s">
        <v>167</v>
      </c>
      <c r="R43" s="182" t="s">
        <v>168</v>
      </c>
    </row>
    <row r="44" spans="2:18" ht="240.5" thickBot="1" x14ac:dyDescent="0.45">
      <c r="B44" s="103" t="s">
        <v>154</v>
      </c>
      <c r="C44" s="104" t="s">
        <v>228</v>
      </c>
      <c r="D44" s="201" t="s">
        <v>545</v>
      </c>
      <c r="E44" s="201" t="s">
        <v>545</v>
      </c>
      <c r="F44" s="201" t="s">
        <v>129</v>
      </c>
      <c r="G44" s="201" t="s">
        <v>129</v>
      </c>
      <c r="H44" s="212" t="s">
        <v>129</v>
      </c>
      <c r="I44" s="274"/>
      <c r="J44" s="202"/>
      <c r="K44" s="215"/>
      <c r="L44" s="203"/>
      <c r="M44" s="204" t="s">
        <v>164</v>
      </c>
      <c r="N44" s="205" t="s">
        <v>471</v>
      </c>
      <c r="O44" s="204" t="s">
        <v>464</v>
      </c>
      <c r="P44" s="205" t="s">
        <v>381</v>
      </c>
      <c r="Q44" s="204" t="s">
        <v>167</v>
      </c>
      <c r="R44" s="205" t="s">
        <v>168</v>
      </c>
    </row>
  </sheetData>
  <autoFilter ref="B5:R44" xr:uid="{44ECC347-DD67-4AF4-A437-6DED9E2C0DE8}">
    <filterColumn colId="7" showButton="0"/>
    <filterColumn colId="9" showButton="0"/>
    <filterColumn colId="11" showButton="0"/>
    <filterColumn colId="13" showButton="0"/>
    <filterColumn colId="15" showButton="0"/>
  </autoFilter>
  <mergeCells count="12">
    <mergeCell ref="O5:P5"/>
    <mergeCell ref="Q5:R5"/>
    <mergeCell ref="G5:G6"/>
    <mergeCell ref="H5:H6"/>
    <mergeCell ref="I5:J5"/>
    <mergeCell ref="K5:L5"/>
    <mergeCell ref="M5:N5"/>
    <mergeCell ref="E5:E6"/>
    <mergeCell ref="B5:B6"/>
    <mergeCell ref="C5:C6"/>
    <mergeCell ref="D5:D6"/>
    <mergeCell ref="F5:F6"/>
  </mergeCells>
  <conditionalFormatting sqref="D7:H44">
    <cfRule type="cellIs" dxfId="26" priority="1" operator="equal">
      <formula>$G$8</formula>
    </cfRule>
    <cfRule type="cellIs" dxfId="25" priority="2" operator="equal">
      <formula>$D$9</formula>
    </cfRule>
    <cfRule type="cellIs" dxfId="24" priority="3" operator="equal">
      <formula>#REF!</formula>
    </cfRule>
    <cfRule type="cellIs" dxfId="23" priority="4" operator="equal">
      <formula>$E$12</formula>
    </cfRule>
  </conditionalFormatting>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9A4AA-B721-4B49-94E9-70A183D055FD}">
  <dimension ref="A1:C275"/>
  <sheetViews>
    <sheetView workbookViewId="0">
      <selection activeCell="C4" sqref="C4"/>
    </sheetView>
  </sheetViews>
  <sheetFormatPr baseColWidth="10" defaultRowHeight="14.5" x14ac:dyDescent="0.35"/>
  <cols>
    <col min="1" max="1" width="3.54296875" customWidth="1"/>
    <col min="3" max="3" width="114" bestFit="1" customWidth="1"/>
  </cols>
  <sheetData>
    <row r="1" spans="1:3" x14ac:dyDescent="0.35">
      <c r="A1" s="303" t="s">
        <v>864</v>
      </c>
    </row>
    <row r="2" spans="1:3" x14ac:dyDescent="0.35">
      <c r="A2" s="303"/>
    </row>
    <row r="3" spans="1:3" x14ac:dyDescent="0.35">
      <c r="B3" s="304" t="s">
        <v>865</v>
      </c>
      <c r="C3" s="304" t="s">
        <v>1138</v>
      </c>
    </row>
    <row r="4" spans="1:3" x14ac:dyDescent="0.35">
      <c r="B4" s="303" t="s">
        <v>866</v>
      </c>
      <c r="C4" s="303" t="s">
        <v>594</v>
      </c>
    </row>
    <row r="5" spans="1:3" x14ac:dyDescent="0.35">
      <c r="B5" s="303" t="s">
        <v>867</v>
      </c>
      <c r="C5" s="303" t="s">
        <v>595</v>
      </c>
    </row>
    <row r="6" spans="1:3" x14ac:dyDescent="0.35">
      <c r="B6" s="303" t="s">
        <v>868</v>
      </c>
      <c r="C6" s="303" t="s">
        <v>596</v>
      </c>
    </row>
    <row r="7" spans="1:3" x14ac:dyDescent="0.35">
      <c r="B7" s="303" t="s">
        <v>869</v>
      </c>
      <c r="C7" s="303" t="s">
        <v>597</v>
      </c>
    </row>
    <row r="8" spans="1:3" x14ac:dyDescent="0.35">
      <c r="B8" s="303" t="s">
        <v>870</v>
      </c>
      <c r="C8" s="303" t="s">
        <v>598</v>
      </c>
    </row>
    <row r="9" spans="1:3" x14ac:dyDescent="0.35">
      <c r="B9" s="303" t="s">
        <v>871</v>
      </c>
      <c r="C9" s="303" t="s">
        <v>599</v>
      </c>
    </row>
    <row r="10" spans="1:3" x14ac:dyDescent="0.35">
      <c r="B10" s="303" t="s">
        <v>872</v>
      </c>
      <c r="C10" s="303" t="s">
        <v>600</v>
      </c>
    </row>
    <row r="11" spans="1:3" x14ac:dyDescent="0.35">
      <c r="B11" s="303" t="s">
        <v>873</v>
      </c>
      <c r="C11" s="303" t="s">
        <v>601</v>
      </c>
    </row>
    <row r="12" spans="1:3" x14ac:dyDescent="0.35">
      <c r="B12" s="303" t="s">
        <v>874</v>
      </c>
      <c r="C12" s="303" t="s">
        <v>602</v>
      </c>
    </row>
    <row r="13" spans="1:3" x14ac:dyDescent="0.35">
      <c r="B13" s="303" t="s">
        <v>875</v>
      </c>
      <c r="C13" s="303" t="s">
        <v>603</v>
      </c>
    </row>
    <row r="14" spans="1:3" x14ac:dyDescent="0.35">
      <c r="B14" s="303" t="s">
        <v>876</v>
      </c>
      <c r="C14" s="303" t="s">
        <v>604</v>
      </c>
    </row>
    <row r="15" spans="1:3" x14ac:dyDescent="0.35">
      <c r="B15" s="303" t="s">
        <v>877</v>
      </c>
      <c r="C15" s="303" t="s">
        <v>605</v>
      </c>
    </row>
    <row r="16" spans="1:3" x14ac:dyDescent="0.35">
      <c r="B16" s="303" t="s">
        <v>878</v>
      </c>
      <c r="C16" s="303" t="s">
        <v>108</v>
      </c>
    </row>
    <row r="17" spans="2:3" x14ac:dyDescent="0.35">
      <c r="B17" s="303" t="s">
        <v>879</v>
      </c>
      <c r="C17" s="303" t="s">
        <v>606</v>
      </c>
    </row>
    <row r="18" spans="2:3" x14ac:dyDescent="0.35">
      <c r="B18" s="303" t="s">
        <v>880</v>
      </c>
      <c r="C18" s="303" t="s">
        <v>607</v>
      </c>
    </row>
    <row r="19" spans="2:3" x14ac:dyDescent="0.35">
      <c r="B19" s="303" t="s">
        <v>881</v>
      </c>
      <c r="C19" s="303" t="s">
        <v>608</v>
      </c>
    </row>
    <row r="20" spans="2:3" x14ac:dyDescent="0.35">
      <c r="B20" s="303" t="s">
        <v>882</v>
      </c>
      <c r="C20" s="303" t="s">
        <v>609</v>
      </c>
    </row>
    <row r="21" spans="2:3" x14ac:dyDescent="0.35">
      <c r="B21" s="303" t="s">
        <v>883</v>
      </c>
      <c r="C21" s="303" t="s">
        <v>610</v>
      </c>
    </row>
    <row r="22" spans="2:3" x14ac:dyDescent="0.35">
      <c r="B22" s="303" t="s">
        <v>884</v>
      </c>
      <c r="C22" s="303" t="s">
        <v>611</v>
      </c>
    </row>
    <row r="23" spans="2:3" x14ac:dyDescent="0.35">
      <c r="B23" s="303" t="s">
        <v>885</v>
      </c>
      <c r="C23" s="303" t="s">
        <v>612</v>
      </c>
    </row>
    <row r="24" spans="2:3" x14ac:dyDescent="0.35">
      <c r="B24" s="303" t="s">
        <v>886</v>
      </c>
      <c r="C24" s="303" t="s">
        <v>613</v>
      </c>
    </row>
    <row r="25" spans="2:3" x14ac:dyDescent="0.35">
      <c r="B25" s="303" t="s">
        <v>887</v>
      </c>
      <c r="C25" s="303" t="s">
        <v>614</v>
      </c>
    </row>
    <row r="26" spans="2:3" x14ac:dyDescent="0.35">
      <c r="B26" s="303" t="s">
        <v>888</v>
      </c>
      <c r="C26" s="303" t="s">
        <v>615</v>
      </c>
    </row>
    <row r="27" spans="2:3" x14ac:dyDescent="0.35">
      <c r="B27" s="303" t="s">
        <v>889</v>
      </c>
      <c r="C27" s="303" t="s">
        <v>616</v>
      </c>
    </row>
    <row r="28" spans="2:3" x14ac:dyDescent="0.35">
      <c r="B28" s="303" t="s">
        <v>890</v>
      </c>
      <c r="C28" s="303" t="s">
        <v>617</v>
      </c>
    </row>
    <row r="29" spans="2:3" x14ac:dyDescent="0.35">
      <c r="B29" s="303" t="s">
        <v>891</v>
      </c>
      <c r="C29" s="303" t="s">
        <v>618</v>
      </c>
    </row>
    <row r="30" spans="2:3" x14ac:dyDescent="0.35">
      <c r="B30" s="303" t="s">
        <v>892</v>
      </c>
      <c r="C30" s="303" t="s">
        <v>619</v>
      </c>
    </row>
    <row r="31" spans="2:3" x14ac:dyDescent="0.35">
      <c r="B31" s="303" t="s">
        <v>893</v>
      </c>
      <c r="C31" s="303" t="s">
        <v>620</v>
      </c>
    </row>
    <row r="32" spans="2:3" x14ac:dyDescent="0.35">
      <c r="B32" s="303" t="s">
        <v>894</v>
      </c>
      <c r="C32" s="303" t="s">
        <v>621</v>
      </c>
    </row>
    <row r="33" spans="2:3" x14ac:dyDescent="0.35">
      <c r="B33" s="303" t="s">
        <v>895</v>
      </c>
      <c r="C33" s="303" t="s">
        <v>622</v>
      </c>
    </row>
    <row r="34" spans="2:3" x14ac:dyDescent="0.35">
      <c r="B34" s="303" t="s">
        <v>896</v>
      </c>
      <c r="C34" s="303" t="s">
        <v>623</v>
      </c>
    </row>
    <row r="35" spans="2:3" x14ac:dyDescent="0.35">
      <c r="B35" s="303" t="s">
        <v>897</v>
      </c>
      <c r="C35" s="303" t="s">
        <v>624</v>
      </c>
    </row>
    <row r="36" spans="2:3" x14ac:dyDescent="0.35">
      <c r="B36" s="303" t="s">
        <v>898</v>
      </c>
      <c r="C36" s="303" t="s">
        <v>160</v>
      </c>
    </row>
    <row r="37" spans="2:3" x14ac:dyDescent="0.35">
      <c r="B37" s="303" t="s">
        <v>899</v>
      </c>
      <c r="C37" s="303" t="s">
        <v>625</v>
      </c>
    </row>
    <row r="38" spans="2:3" x14ac:dyDescent="0.35">
      <c r="B38" s="303" t="s">
        <v>900</v>
      </c>
      <c r="C38" s="303" t="s">
        <v>626</v>
      </c>
    </row>
    <row r="39" spans="2:3" x14ac:dyDescent="0.35">
      <c r="B39" s="303" t="s">
        <v>901</v>
      </c>
      <c r="C39" s="303" t="s">
        <v>627</v>
      </c>
    </row>
    <row r="40" spans="2:3" x14ac:dyDescent="0.35">
      <c r="B40" s="303" t="s">
        <v>902</v>
      </c>
      <c r="C40" s="303" t="s">
        <v>628</v>
      </c>
    </row>
    <row r="41" spans="2:3" x14ac:dyDescent="0.35">
      <c r="B41" s="303" t="s">
        <v>903</v>
      </c>
      <c r="C41" s="303" t="s">
        <v>629</v>
      </c>
    </row>
    <row r="42" spans="2:3" x14ac:dyDescent="0.35">
      <c r="B42" s="303" t="s">
        <v>904</v>
      </c>
      <c r="C42" s="303" t="s">
        <v>630</v>
      </c>
    </row>
    <row r="43" spans="2:3" x14ac:dyDescent="0.35">
      <c r="B43" s="303" t="s">
        <v>905</v>
      </c>
      <c r="C43" s="303" t="s">
        <v>631</v>
      </c>
    </row>
    <row r="44" spans="2:3" x14ac:dyDescent="0.35">
      <c r="B44" s="303" t="s">
        <v>906</v>
      </c>
      <c r="C44" s="303" t="s">
        <v>632</v>
      </c>
    </row>
    <row r="45" spans="2:3" x14ac:dyDescent="0.35">
      <c r="B45" s="303" t="s">
        <v>907</v>
      </c>
      <c r="C45" s="303" t="s">
        <v>633</v>
      </c>
    </row>
    <row r="46" spans="2:3" x14ac:dyDescent="0.35">
      <c r="B46" s="303" t="s">
        <v>908</v>
      </c>
      <c r="C46" s="303" t="s">
        <v>634</v>
      </c>
    </row>
    <row r="47" spans="2:3" x14ac:dyDescent="0.35">
      <c r="B47" s="303" t="s">
        <v>909</v>
      </c>
      <c r="C47" s="303" t="s">
        <v>635</v>
      </c>
    </row>
    <row r="48" spans="2:3" x14ac:dyDescent="0.35">
      <c r="B48" s="303" t="s">
        <v>910</v>
      </c>
      <c r="C48" s="303" t="s">
        <v>636</v>
      </c>
    </row>
    <row r="49" spans="2:3" x14ac:dyDescent="0.35">
      <c r="B49" s="303" t="s">
        <v>911</v>
      </c>
      <c r="C49" s="303" t="s">
        <v>637</v>
      </c>
    </row>
    <row r="50" spans="2:3" x14ac:dyDescent="0.35">
      <c r="B50" s="303" t="s">
        <v>912</v>
      </c>
      <c r="C50" s="303" t="s">
        <v>638</v>
      </c>
    </row>
    <row r="51" spans="2:3" x14ac:dyDescent="0.35">
      <c r="B51" s="303" t="s">
        <v>913</v>
      </c>
      <c r="C51" s="303" t="s">
        <v>639</v>
      </c>
    </row>
    <row r="52" spans="2:3" x14ac:dyDescent="0.35">
      <c r="B52" s="303" t="s">
        <v>914</v>
      </c>
      <c r="C52" s="303" t="s">
        <v>640</v>
      </c>
    </row>
    <row r="53" spans="2:3" x14ac:dyDescent="0.35">
      <c r="B53" s="303" t="s">
        <v>915</v>
      </c>
      <c r="C53" s="303" t="s">
        <v>641</v>
      </c>
    </row>
    <row r="54" spans="2:3" x14ac:dyDescent="0.35">
      <c r="B54" s="303" t="s">
        <v>916</v>
      </c>
      <c r="C54" s="303" t="s">
        <v>642</v>
      </c>
    </row>
    <row r="55" spans="2:3" x14ac:dyDescent="0.35">
      <c r="B55" s="303" t="s">
        <v>917</v>
      </c>
      <c r="C55" s="303" t="s">
        <v>643</v>
      </c>
    </row>
    <row r="56" spans="2:3" x14ac:dyDescent="0.35">
      <c r="B56" s="303" t="s">
        <v>918</v>
      </c>
      <c r="C56" s="303" t="s">
        <v>644</v>
      </c>
    </row>
    <row r="57" spans="2:3" x14ac:dyDescent="0.35">
      <c r="B57" s="303" t="s">
        <v>919</v>
      </c>
      <c r="C57" s="303" t="s">
        <v>645</v>
      </c>
    </row>
    <row r="58" spans="2:3" x14ac:dyDescent="0.35">
      <c r="B58" s="303" t="s">
        <v>920</v>
      </c>
      <c r="C58" s="303" t="s">
        <v>646</v>
      </c>
    </row>
    <row r="59" spans="2:3" x14ac:dyDescent="0.35">
      <c r="B59" s="303" t="s">
        <v>921</v>
      </c>
      <c r="C59" s="303" t="s">
        <v>647</v>
      </c>
    </row>
    <row r="60" spans="2:3" x14ac:dyDescent="0.35">
      <c r="B60" s="303" t="s">
        <v>922</v>
      </c>
      <c r="C60" s="303" t="s">
        <v>648</v>
      </c>
    </row>
    <row r="61" spans="2:3" x14ac:dyDescent="0.35">
      <c r="B61" s="303" t="s">
        <v>923</v>
      </c>
      <c r="C61" s="303" t="s">
        <v>649</v>
      </c>
    </row>
    <row r="62" spans="2:3" x14ac:dyDescent="0.35">
      <c r="B62" s="303" t="s">
        <v>924</v>
      </c>
      <c r="C62" s="303" t="s">
        <v>650</v>
      </c>
    </row>
    <row r="63" spans="2:3" x14ac:dyDescent="0.35">
      <c r="B63" s="303" t="s">
        <v>925</v>
      </c>
      <c r="C63" s="303" t="s">
        <v>651</v>
      </c>
    </row>
    <row r="64" spans="2:3" x14ac:dyDescent="0.35">
      <c r="B64" s="303" t="s">
        <v>926</v>
      </c>
      <c r="C64" s="303" t="s">
        <v>652</v>
      </c>
    </row>
    <row r="65" spans="2:3" x14ac:dyDescent="0.35">
      <c r="B65" s="303" t="s">
        <v>927</v>
      </c>
      <c r="C65" s="303" t="s">
        <v>653</v>
      </c>
    </row>
    <row r="66" spans="2:3" x14ac:dyDescent="0.35">
      <c r="B66" s="303" t="s">
        <v>928</v>
      </c>
      <c r="C66" s="303" t="s">
        <v>654</v>
      </c>
    </row>
    <row r="67" spans="2:3" x14ac:dyDescent="0.35">
      <c r="B67" s="303" t="s">
        <v>929</v>
      </c>
      <c r="C67" s="303" t="s">
        <v>655</v>
      </c>
    </row>
    <row r="68" spans="2:3" x14ac:dyDescent="0.35">
      <c r="B68" s="303" t="s">
        <v>930</v>
      </c>
      <c r="C68" s="303" t="s">
        <v>656</v>
      </c>
    </row>
    <row r="69" spans="2:3" x14ac:dyDescent="0.35">
      <c r="B69" s="303" t="s">
        <v>931</v>
      </c>
      <c r="C69" s="303" t="s">
        <v>657</v>
      </c>
    </row>
    <row r="70" spans="2:3" x14ac:dyDescent="0.35">
      <c r="B70" s="303" t="s">
        <v>932</v>
      </c>
      <c r="C70" s="303" t="s">
        <v>658</v>
      </c>
    </row>
    <row r="71" spans="2:3" x14ac:dyDescent="0.35">
      <c r="B71" s="303" t="s">
        <v>933</v>
      </c>
      <c r="C71" s="303" t="s">
        <v>659</v>
      </c>
    </row>
    <row r="72" spans="2:3" x14ac:dyDescent="0.35">
      <c r="B72" s="303" t="s">
        <v>934</v>
      </c>
      <c r="C72" s="303" t="s">
        <v>660</v>
      </c>
    </row>
    <row r="73" spans="2:3" x14ac:dyDescent="0.35">
      <c r="B73" s="303" t="s">
        <v>935</v>
      </c>
      <c r="C73" s="303" t="s">
        <v>661</v>
      </c>
    </row>
    <row r="74" spans="2:3" x14ac:dyDescent="0.35">
      <c r="B74" s="303" t="s">
        <v>936</v>
      </c>
      <c r="C74" s="303" t="s">
        <v>662</v>
      </c>
    </row>
    <row r="75" spans="2:3" x14ac:dyDescent="0.35">
      <c r="B75" s="303" t="s">
        <v>937</v>
      </c>
      <c r="C75" s="303" t="s">
        <v>663</v>
      </c>
    </row>
    <row r="76" spans="2:3" x14ac:dyDescent="0.35">
      <c r="B76" s="303" t="s">
        <v>938</v>
      </c>
      <c r="C76" s="303" t="s">
        <v>664</v>
      </c>
    </row>
    <row r="77" spans="2:3" x14ac:dyDescent="0.35">
      <c r="B77" s="303" t="s">
        <v>939</v>
      </c>
      <c r="C77" s="303" t="s">
        <v>665</v>
      </c>
    </row>
    <row r="78" spans="2:3" x14ac:dyDescent="0.35">
      <c r="B78" s="303" t="s">
        <v>940</v>
      </c>
      <c r="C78" s="303" t="s">
        <v>666</v>
      </c>
    </row>
    <row r="79" spans="2:3" x14ac:dyDescent="0.35">
      <c r="B79" s="303" t="s">
        <v>941</v>
      </c>
      <c r="C79" s="303" t="s">
        <v>667</v>
      </c>
    </row>
    <row r="80" spans="2:3" x14ac:dyDescent="0.35">
      <c r="B80" s="303" t="s">
        <v>942</v>
      </c>
      <c r="C80" s="303" t="s">
        <v>668</v>
      </c>
    </row>
    <row r="81" spans="2:3" x14ac:dyDescent="0.35">
      <c r="B81" s="303" t="s">
        <v>943</v>
      </c>
      <c r="C81" s="303" t="s">
        <v>669</v>
      </c>
    </row>
    <row r="82" spans="2:3" x14ac:dyDescent="0.35">
      <c r="B82" s="303" t="s">
        <v>944</v>
      </c>
      <c r="C82" s="303" t="s">
        <v>670</v>
      </c>
    </row>
    <row r="83" spans="2:3" x14ac:dyDescent="0.35">
      <c r="B83" s="303" t="s">
        <v>945</v>
      </c>
      <c r="C83" s="303" t="s">
        <v>671</v>
      </c>
    </row>
    <row r="84" spans="2:3" x14ac:dyDescent="0.35">
      <c r="B84" s="303" t="s">
        <v>946</v>
      </c>
      <c r="C84" s="303" t="s">
        <v>672</v>
      </c>
    </row>
    <row r="85" spans="2:3" x14ac:dyDescent="0.35">
      <c r="B85" s="303" t="s">
        <v>947</v>
      </c>
      <c r="C85" s="303" t="s">
        <v>673</v>
      </c>
    </row>
    <row r="86" spans="2:3" x14ac:dyDescent="0.35">
      <c r="B86" s="303" t="s">
        <v>948</v>
      </c>
      <c r="C86" s="303" t="s">
        <v>674</v>
      </c>
    </row>
    <row r="87" spans="2:3" x14ac:dyDescent="0.35">
      <c r="B87" s="303" t="s">
        <v>949</v>
      </c>
      <c r="C87" s="303" t="s">
        <v>675</v>
      </c>
    </row>
    <row r="88" spans="2:3" x14ac:dyDescent="0.35">
      <c r="B88" s="303" t="s">
        <v>950</v>
      </c>
      <c r="C88" s="303" t="s">
        <v>676</v>
      </c>
    </row>
    <row r="89" spans="2:3" x14ac:dyDescent="0.35">
      <c r="B89" s="303" t="s">
        <v>951</v>
      </c>
      <c r="C89" s="303" t="s">
        <v>677</v>
      </c>
    </row>
    <row r="90" spans="2:3" x14ac:dyDescent="0.35">
      <c r="B90" s="303" t="s">
        <v>952</v>
      </c>
      <c r="C90" s="303" t="s">
        <v>678</v>
      </c>
    </row>
    <row r="91" spans="2:3" x14ac:dyDescent="0.35">
      <c r="B91" s="303" t="s">
        <v>953</v>
      </c>
      <c r="C91" s="303" t="s">
        <v>679</v>
      </c>
    </row>
    <row r="92" spans="2:3" x14ac:dyDescent="0.35">
      <c r="B92" s="303" t="s">
        <v>954</v>
      </c>
      <c r="C92" s="303" t="s">
        <v>680</v>
      </c>
    </row>
    <row r="93" spans="2:3" x14ac:dyDescent="0.35">
      <c r="B93" s="303" t="s">
        <v>955</v>
      </c>
      <c r="C93" s="303" t="s">
        <v>681</v>
      </c>
    </row>
    <row r="94" spans="2:3" x14ac:dyDescent="0.35">
      <c r="B94" s="303" t="s">
        <v>956</v>
      </c>
      <c r="C94" s="303" t="s">
        <v>682</v>
      </c>
    </row>
    <row r="95" spans="2:3" x14ac:dyDescent="0.35">
      <c r="B95" s="303" t="s">
        <v>957</v>
      </c>
      <c r="C95" s="303" t="s">
        <v>683</v>
      </c>
    </row>
    <row r="96" spans="2:3" x14ac:dyDescent="0.35">
      <c r="B96" s="303" t="s">
        <v>958</v>
      </c>
      <c r="C96" s="303" t="s">
        <v>684</v>
      </c>
    </row>
    <row r="97" spans="2:3" x14ac:dyDescent="0.35">
      <c r="B97" s="303" t="s">
        <v>959</v>
      </c>
      <c r="C97" s="303" t="s">
        <v>685</v>
      </c>
    </row>
    <row r="98" spans="2:3" x14ac:dyDescent="0.35">
      <c r="B98" s="303" t="s">
        <v>960</v>
      </c>
      <c r="C98" s="303" t="s">
        <v>686</v>
      </c>
    </row>
    <row r="99" spans="2:3" x14ac:dyDescent="0.35">
      <c r="B99" s="303" t="s">
        <v>961</v>
      </c>
      <c r="C99" s="303" t="s">
        <v>687</v>
      </c>
    </row>
    <row r="100" spans="2:3" x14ac:dyDescent="0.35">
      <c r="B100" s="303" t="s">
        <v>962</v>
      </c>
      <c r="C100" s="303" t="s">
        <v>688</v>
      </c>
    </row>
    <row r="101" spans="2:3" x14ac:dyDescent="0.35">
      <c r="B101" s="303" t="s">
        <v>963</v>
      </c>
      <c r="C101" s="303" t="s">
        <v>689</v>
      </c>
    </row>
    <row r="102" spans="2:3" x14ac:dyDescent="0.35">
      <c r="B102" s="303" t="s">
        <v>964</v>
      </c>
      <c r="C102" s="303" t="s">
        <v>690</v>
      </c>
    </row>
    <row r="103" spans="2:3" x14ac:dyDescent="0.35">
      <c r="B103" s="303" t="s">
        <v>965</v>
      </c>
      <c r="C103" s="303" t="s">
        <v>691</v>
      </c>
    </row>
    <row r="104" spans="2:3" x14ac:dyDescent="0.35">
      <c r="B104" s="303" t="s">
        <v>966</v>
      </c>
      <c r="C104" s="303" t="s">
        <v>692</v>
      </c>
    </row>
    <row r="105" spans="2:3" x14ac:dyDescent="0.35">
      <c r="B105" s="303" t="s">
        <v>967</v>
      </c>
      <c r="C105" s="303" t="s">
        <v>693</v>
      </c>
    </row>
    <row r="106" spans="2:3" x14ac:dyDescent="0.35">
      <c r="B106" s="303" t="s">
        <v>968</v>
      </c>
      <c r="C106" s="303" t="s">
        <v>694</v>
      </c>
    </row>
    <row r="107" spans="2:3" x14ac:dyDescent="0.35">
      <c r="B107" s="303" t="s">
        <v>969</v>
      </c>
      <c r="C107" s="303" t="s">
        <v>695</v>
      </c>
    </row>
    <row r="108" spans="2:3" x14ac:dyDescent="0.35">
      <c r="B108" s="303" t="s">
        <v>970</v>
      </c>
      <c r="C108" s="303" t="s">
        <v>696</v>
      </c>
    </row>
    <row r="109" spans="2:3" x14ac:dyDescent="0.35">
      <c r="B109" s="303" t="s">
        <v>971</v>
      </c>
      <c r="C109" s="303" t="s">
        <v>697</v>
      </c>
    </row>
    <row r="110" spans="2:3" x14ac:dyDescent="0.35">
      <c r="B110" s="303" t="s">
        <v>972</v>
      </c>
      <c r="C110" s="303" t="s">
        <v>698</v>
      </c>
    </row>
    <row r="111" spans="2:3" x14ac:dyDescent="0.35">
      <c r="B111" s="303" t="s">
        <v>973</v>
      </c>
      <c r="C111" s="303" t="s">
        <v>699</v>
      </c>
    </row>
    <row r="112" spans="2:3" x14ac:dyDescent="0.35">
      <c r="B112" s="303" t="s">
        <v>974</v>
      </c>
      <c r="C112" s="303" t="s">
        <v>700</v>
      </c>
    </row>
    <row r="113" spans="2:3" x14ac:dyDescent="0.35">
      <c r="B113" s="303" t="s">
        <v>975</v>
      </c>
      <c r="C113" s="303" t="s">
        <v>701</v>
      </c>
    </row>
    <row r="114" spans="2:3" x14ac:dyDescent="0.35">
      <c r="B114" s="303" t="s">
        <v>976</v>
      </c>
      <c r="C114" s="303" t="s">
        <v>702</v>
      </c>
    </row>
    <row r="115" spans="2:3" x14ac:dyDescent="0.35">
      <c r="B115" s="303" t="s">
        <v>977</v>
      </c>
      <c r="C115" s="303" t="s">
        <v>703</v>
      </c>
    </row>
    <row r="116" spans="2:3" x14ac:dyDescent="0.35">
      <c r="B116" s="303" t="s">
        <v>978</v>
      </c>
      <c r="C116" s="303" t="s">
        <v>704</v>
      </c>
    </row>
    <row r="117" spans="2:3" x14ac:dyDescent="0.35">
      <c r="B117" s="303" t="s">
        <v>979</v>
      </c>
      <c r="C117" s="303" t="s">
        <v>705</v>
      </c>
    </row>
    <row r="118" spans="2:3" x14ac:dyDescent="0.35">
      <c r="B118" s="303" t="s">
        <v>980</v>
      </c>
      <c r="C118" s="303" t="s">
        <v>706</v>
      </c>
    </row>
    <row r="119" spans="2:3" x14ac:dyDescent="0.35">
      <c r="B119" s="303" t="s">
        <v>981</v>
      </c>
      <c r="C119" s="303" t="s">
        <v>707</v>
      </c>
    </row>
    <row r="120" spans="2:3" x14ac:dyDescent="0.35">
      <c r="B120" s="303" t="s">
        <v>982</v>
      </c>
      <c r="C120" s="303" t="s">
        <v>708</v>
      </c>
    </row>
    <row r="121" spans="2:3" x14ac:dyDescent="0.35">
      <c r="B121" s="303" t="s">
        <v>983</v>
      </c>
      <c r="C121" s="303" t="s">
        <v>709</v>
      </c>
    </row>
    <row r="122" spans="2:3" x14ac:dyDescent="0.35">
      <c r="B122" s="303" t="s">
        <v>984</v>
      </c>
      <c r="C122" s="303" t="s">
        <v>710</v>
      </c>
    </row>
    <row r="123" spans="2:3" x14ac:dyDescent="0.35">
      <c r="B123" s="303" t="s">
        <v>985</v>
      </c>
      <c r="C123" s="303" t="s">
        <v>711</v>
      </c>
    </row>
    <row r="124" spans="2:3" x14ac:dyDescent="0.35">
      <c r="B124" s="303" t="s">
        <v>986</v>
      </c>
      <c r="C124" s="303" t="s">
        <v>712</v>
      </c>
    </row>
    <row r="125" spans="2:3" x14ac:dyDescent="0.35">
      <c r="B125" s="303" t="s">
        <v>987</v>
      </c>
      <c r="C125" s="303" t="s">
        <v>713</v>
      </c>
    </row>
    <row r="126" spans="2:3" x14ac:dyDescent="0.35">
      <c r="B126" s="303" t="s">
        <v>988</v>
      </c>
      <c r="C126" s="303" t="s">
        <v>714</v>
      </c>
    </row>
    <row r="127" spans="2:3" x14ac:dyDescent="0.35">
      <c r="B127" s="303" t="s">
        <v>989</v>
      </c>
      <c r="C127" s="303" t="s">
        <v>715</v>
      </c>
    </row>
    <row r="128" spans="2:3" x14ac:dyDescent="0.35">
      <c r="B128" s="303" t="s">
        <v>990</v>
      </c>
      <c r="C128" s="303" t="s">
        <v>716</v>
      </c>
    </row>
    <row r="129" spans="2:3" x14ac:dyDescent="0.35">
      <c r="B129" s="303" t="s">
        <v>991</v>
      </c>
      <c r="C129" s="303" t="s">
        <v>717</v>
      </c>
    </row>
    <row r="130" spans="2:3" x14ac:dyDescent="0.35">
      <c r="B130" s="303" t="s">
        <v>992</v>
      </c>
      <c r="C130" s="303" t="s">
        <v>718</v>
      </c>
    </row>
    <row r="131" spans="2:3" x14ac:dyDescent="0.35">
      <c r="B131" s="303" t="s">
        <v>993</v>
      </c>
      <c r="C131" s="303" t="s">
        <v>719</v>
      </c>
    </row>
    <row r="132" spans="2:3" x14ac:dyDescent="0.35">
      <c r="B132" s="303" t="s">
        <v>994</v>
      </c>
      <c r="C132" s="303" t="s">
        <v>720</v>
      </c>
    </row>
    <row r="133" spans="2:3" x14ac:dyDescent="0.35">
      <c r="B133" s="303" t="s">
        <v>995</v>
      </c>
      <c r="C133" s="303" t="s">
        <v>721</v>
      </c>
    </row>
    <row r="134" spans="2:3" x14ac:dyDescent="0.35">
      <c r="B134" s="303" t="s">
        <v>996</v>
      </c>
      <c r="C134" s="303" t="s">
        <v>722</v>
      </c>
    </row>
    <row r="135" spans="2:3" x14ac:dyDescent="0.35">
      <c r="B135" s="303" t="s">
        <v>997</v>
      </c>
      <c r="C135" s="303" t="s">
        <v>723</v>
      </c>
    </row>
    <row r="136" spans="2:3" x14ac:dyDescent="0.35">
      <c r="B136" s="303" t="s">
        <v>998</v>
      </c>
      <c r="C136" s="303" t="s">
        <v>724</v>
      </c>
    </row>
    <row r="137" spans="2:3" x14ac:dyDescent="0.35">
      <c r="B137" s="303" t="s">
        <v>999</v>
      </c>
      <c r="C137" s="303" t="s">
        <v>725</v>
      </c>
    </row>
    <row r="138" spans="2:3" x14ac:dyDescent="0.35">
      <c r="B138" s="303" t="s">
        <v>1000</v>
      </c>
      <c r="C138" s="303" t="s">
        <v>726</v>
      </c>
    </row>
    <row r="139" spans="2:3" x14ac:dyDescent="0.35">
      <c r="B139" s="303" t="s">
        <v>1001</v>
      </c>
      <c r="C139" s="303" t="s">
        <v>727</v>
      </c>
    </row>
    <row r="140" spans="2:3" x14ac:dyDescent="0.35">
      <c r="B140" s="303" t="s">
        <v>1002</v>
      </c>
      <c r="C140" s="303" t="s">
        <v>728</v>
      </c>
    </row>
    <row r="141" spans="2:3" x14ac:dyDescent="0.35">
      <c r="B141" s="303" t="s">
        <v>1003</v>
      </c>
      <c r="C141" s="303" t="s">
        <v>729</v>
      </c>
    </row>
    <row r="142" spans="2:3" x14ac:dyDescent="0.35">
      <c r="B142" s="303" t="s">
        <v>1004</v>
      </c>
      <c r="C142" s="303" t="s">
        <v>730</v>
      </c>
    </row>
    <row r="143" spans="2:3" x14ac:dyDescent="0.35">
      <c r="B143" s="303" t="s">
        <v>1005</v>
      </c>
      <c r="C143" s="303" t="s">
        <v>731</v>
      </c>
    </row>
    <row r="144" spans="2:3" x14ac:dyDescent="0.35">
      <c r="B144" s="303" t="s">
        <v>1006</v>
      </c>
      <c r="C144" s="303" t="s">
        <v>732</v>
      </c>
    </row>
    <row r="145" spans="2:3" x14ac:dyDescent="0.35">
      <c r="B145" s="303" t="s">
        <v>1007</v>
      </c>
      <c r="C145" s="303" t="s">
        <v>733</v>
      </c>
    </row>
    <row r="146" spans="2:3" x14ac:dyDescent="0.35">
      <c r="B146" s="303" t="s">
        <v>1008</v>
      </c>
      <c r="C146" s="303" t="s">
        <v>734</v>
      </c>
    </row>
    <row r="147" spans="2:3" x14ac:dyDescent="0.35">
      <c r="B147" s="303" t="s">
        <v>1009</v>
      </c>
      <c r="C147" s="303" t="s">
        <v>735</v>
      </c>
    </row>
    <row r="148" spans="2:3" x14ac:dyDescent="0.35">
      <c r="B148" s="303" t="s">
        <v>1010</v>
      </c>
      <c r="C148" s="303" t="s">
        <v>736</v>
      </c>
    </row>
    <row r="149" spans="2:3" x14ac:dyDescent="0.35">
      <c r="B149" s="303" t="s">
        <v>1011</v>
      </c>
      <c r="C149" s="303" t="s">
        <v>737</v>
      </c>
    </row>
    <row r="150" spans="2:3" x14ac:dyDescent="0.35">
      <c r="B150" s="303" t="s">
        <v>1012</v>
      </c>
      <c r="C150" s="303" t="s">
        <v>738</v>
      </c>
    </row>
    <row r="151" spans="2:3" x14ac:dyDescent="0.35">
      <c r="B151" s="303" t="s">
        <v>1013</v>
      </c>
      <c r="C151" s="303" t="s">
        <v>739</v>
      </c>
    </row>
    <row r="152" spans="2:3" x14ac:dyDescent="0.35">
      <c r="B152" s="303" t="s">
        <v>1014</v>
      </c>
      <c r="C152" s="303" t="s">
        <v>740</v>
      </c>
    </row>
    <row r="153" spans="2:3" x14ac:dyDescent="0.35">
      <c r="B153" s="303" t="s">
        <v>1015</v>
      </c>
      <c r="C153" s="303" t="s">
        <v>741</v>
      </c>
    </row>
    <row r="154" spans="2:3" x14ac:dyDescent="0.35">
      <c r="B154" s="303" t="s">
        <v>1016</v>
      </c>
      <c r="C154" s="303" t="s">
        <v>742</v>
      </c>
    </row>
    <row r="155" spans="2:3" x14ac:dyDescent="0.35">
      <c r="B155" s="303" t="s">
        <v>1017</v>
      </c>
      <c r="C155" s="303" t="s">
        <v>743</v>
      </c>
    </row>
    <row r="156" spans="2:3" x14ac:dyDescent="0.35">
      <c r="B156" s="303" t="s">
        <v>1018</v>
      </c>
      <c r="C156" s="303" t="s">
        <v>744</v>
      </c>
    </row>
    <row r="157" spans="2:3" x14ac:dyDescent="0.35">
      <c r="B157" s="303" t="s">
        <v>1019</v>
      </c>
      <c r="C157" s="303" t="s">
        <v>745</v>
      </c>
    </row>
    <row r="158" spans="2:3" x14ac:dyDescent="0.35">
      <c r="B158" s="303" t="s">
        <v>1020</v>
      </c>
      <c r="C158" s="303" t="s">
        <v>746</v>
      </c>
    </row>
    <row r="159" spans="2:3" x14ac:dyDescent="0.35">
      <c r="B159" s="303" t="s">
        <v>1021</v>
      </c>
      <c r="C159" s="303" t="s">
        <v>747</v>
      </c>
    </row>
    <row r="160" spans="2:3" x14ac:dyDescent="0.35">
      <c r="B160" s="303" t="s">
        <v>1022</v>
      </c>
      <c r="C160" s="303" t="s">
        <v>748</v>
      </c>
    </row>
    <row r="161" spans="2:3" x14ac:dyDescent="0.35">
      <c r="B161" s="303" t="s">
        <v>1023</v>
      </c>
      <c r="C161" s="303" t="s">
        <v>749</v>
      </c>
    </row>
    <row r="162" spans="2:3" x14ac:dyDescent="0.35">
      <c r="B162" s="303" t="s">
        <v>1024</v>
      </c>
      <c r="C162" s="303" t="s">
        <v>750</v>
      </c>
    </row>
    <row r="163" spans="2:3" x14ac:dyDescent="0.35">
      <c r="B163" s="303" t="s">
        <v>1025</v>
      </c>
      <c r="C163" s="303" t="s">
        <v>751</v>
      </c>
    </row>
    <row r="164" spans="2:3" x14ac:dyDescent="0.35">
      <c r="B164" s="303" t="s">
        <v>1026</v>
      </c>
      <c r="C164" s="303" t="s">
        <v>752</v>
      </c>
    </row>
    <row r="165" spans="2:3" x14ac:dyDescent="0.35">
      <c r="B165" s="303" t="s">
        <v>1027</v>
      </c>
      <c r="C165" s="303" t="s">
        <v>753</v>
      </c>
    </row>
    <row r="166" spans="2:3" x14ac:dyDescent="0.35">
      <c r="B166" s="303" t="s">
        <v>1028</v>
      </c>
      <c r="C166" s="303" t="s">
        <v>754</v>
      </c>
    </row>
    <row r="167" spans="2:3" x14ac:dyDescent="0.35">
      <c r="B167" s="303" t="s">
        <v>1029</v>
      </c>
      <c r="C167" s="303" t="s">
        <v>755</v>
      </c>
    </row>
    <row r="168" spans="2:3" x14ac:dyDescent="0.35">
      <c r="B168" s="303" t="s">
        <v>1030</v>
      </c>
      <c r="C168" s="303" t="s">
        <v>756</v>
      </c>
    </row>
    <row r="169" spans="2:3" x14ac:dyDescent="0.35">
      <c r="B169" s="303" t="s">
        <v>1031</v>
      </c>
      <c r="C169" s="303" t="s">
        <v>757</v>
      </c>
    </row>
    <row r="170" spans="2:3" x14ac:dyDescent="0.35">
      <c r="B170" s="303" t="s">
        <v>1032</v>
      </c>
      <c r="C170" s="303" t="s">
        <v>758</v>
      </c>
    </row>
    <row r="171" spans="2:3" x14ac:dyDescent="0.35">
      <c r="B171" s="303" t="s">
        <v>1033</v>
      </c>
      <c r="C171" s="303" t="s">
        <v>759</v>
      </c>
    </row>
    <row r="172" spans="2:3" x14ac:dyDescent="0.35">
      <c r="B172" s="303" t="s">
        <v>1034</v>
      </c>
      <c r="C172" s="303" t="s">
        <v>760</v>
      </c>
    </row>
    <row r="173" spans="2:3" x14ac:dyDescent="0.35">
      <c r="B173" s="303" t="s">
        <v>1035</v>
      </c>
      <c r="C173" s="303" t="s">
        <v>761</v>
      </c>
    </row>
    <row r="174" spans="2:3" x14ac:dyDescent="0.35">
      <c r="B174" s="303" t="s">
        <v>1036</v>
      </c>
      <c r="C174" s="303" t="s">
        <v>762</v>
      </c>
    </row>
    <row r="175" spans="2:3" x14ac:dyDescent="0.35">
      <c r="B175" s="303" t="s">
        <v>1037</v>
      </c>
      <c r="C175" s="303" t="s">
        <v>763</v>
      </c>
    </row>
    <row r="176" spans="2:3" x14ac:dyDescent="0.35">
      <c r="B176" s="303" t="s">
        <v>1038</v>
      </c>
      <c r="C176" s="303" t="s">
        <v>764</v>
      </c>
    </row>
    <row r="177" spans="2:3" x14ac:dyDescent="0.35">
      <c r="B177" s="303" t="s">
        <v>1039</v>
      </c>
      <c r="C177" s="303" t="s">
        <v>765</v>
      </c>
    </row>
    <row r="178" spans="2:3" x14ac:dyDescent="0.35">
      <c r="B178" s="303" t="s">
        <v>1040</v>
      </c>
      <c r="C178" s="303" t="s">
        <v>766</v>
      </c>
    </row>
    <row r="179" spans="2:3" x14ac:dyDescent="0.35">
      <c r="B179" s="303" t="s">
        <v>1041</v>
      </c>
      <c r="C179" s="303" t="s">
        <v>767</v>
      </c>
    </row>
    <row r="180" spans="2:3" x14ac:dyDescent="0.35">
      <c r="B180" s="303" t="s">
        <v>1042</v>
      </c>
      <c r="C180" s="303" t="s">
        <v>768</v>
      </c>
    </row>
    <row r="181" spans="2:3" x14ac:dyDescent="0.35">
      <c r="B181" s="303" t="s">
        <v>1043</v>
      </c>
      <c r="C181" s="303" t="s">
        <v>769</v>
      </c>
    </row>
    <row r="182" spans="2:3" x14ac:dyDescent="0.35">
      <c r="B182" s="303" t="s">
        <v>1044</v>
      </c>
      <c r="C182" s="303" t="s">
        <v>770</v>
      </c>
    </row>
    <row r="183" spans="2:3" x14ac:dyDescent="0.35">
      <c r="B183" s="303" t="s">
        <v>1045</v>
      </c>
      <c r="C183" s="303" t="s">
        <v>771</v>
      </c>
    </row>
    <row r="184" spans="2:3" x14ac:dyDescent="0.35">
      <c r="B184" s="303" t="s">
        <v>1046</v>
      </c>
      <c r="C184" s="303" t="s">
        <v>772</v>
      </c>
    </row>
    <row r="185" spans="2:3" x14ac:dyDescent="0.35">
      <c r="B185" s="303" t="s">
        <v>1047</v>
      </c>
      <c r="C185" s="303" t="s">
        <v>773</v>
      </c>
    </row>
    <row r="186" spans="2:3" x14ac:dyDescent="0.35">
      <c r="B186" s="303" t="s">
        <v>1048</v>
      </c>
      <c r="C186" s="303" t="s">
        <v>774</v>
      </c>
    </row>
    <row r="187" spans="2:3" x14ac:dyDescent="0.35">
      <c r="B187" s="303" t="s">
        <v>1049</v>
      </c>
      <c r="C187" s="303" t="s">
        <v>775</v>
      </c>
    </row>
    <row r="188" spans="2:3" x14ac:dyDescent="0.35">
      <c r="B188" s="303" t="s">
        <v>1050</v>
      </c>
      <c r="C188" s="303" t="s">
        <v>776</v>
      </c>
    </row>
    <row r="189" spans="2:3" x14ac:dyDescent="0.35">
      <c r="B189" s="303" t="s">
        <v>1051</v>
      </c>
      <c r="C189" s="303" t="s">
        <v>777</v>
      </c>
    </row>
    <row r="190" spans="2:3" x14ac:dyDescent="0.35">
      <c r="B190" s="303" t="s">
        <v>1052</v>
      </c>
      <c r="C190" s="303" t="s">
        <v>778</v>
      </c>
    </row>
    <row r="191" spans="2:3" x14ac:dyDescent="0.35">
      <c r="B191" s="303" t="s">
        <v>1053</v>
      </c>
      <c r="C191" s="303" t="s">
        <v>779</v>
      </c>
    </row>
    <row r="192" spans="2:3" x14ac:dyDescent="0.35">
      <c r="B192" s="303" t="s">
        <v>1054</v>
      </c>
      <c r="C192" s="303" t="s">
        <v>780</v>
      </c>
    </row>
    <row r="193" spans="2:3" x14ac:dyDescent="0.35">
      <c r="B193" s="303" t="s">
        <v>1055</v>
      </c>
      <c r="C193" s="303" t="s">
        <v>781</v>
      </c>
    </row>
    <row r="194" spans="2:3" x14ac:dyDescent="0.35">
      <c r="B194" s="303" t="s">
        <v>1056</v>
      </c>
      <c r="C194" s="303" t="s">
        <v>782</v>
      </c>
    </row>
    <row r="195" spans="2:3" x14ac:dyDescent="0.35">
      <c r="B195" s="303" t="s">
        <v>1057</v>
      </c>
      <c r="C195" s="303" t="s">
        <v>783</v>
      </c>
    </row>
    <row r="196" spans="2:3" x14ac:dyDescent="0.35">
      <c r="B196" s="303" t="s">
        <v>1058</v>
      </c>
      <c r="C196" s="303" t="s">
        <v>784</v>
      </c>
    </row>
    <row r="197" spans="2:3" x14ac:dyDescent="0.35">
      <c r="B197" s="303" t="s">
        <v>1059</v>
      </c>
      <c r="C197" s="303" t="s">
        <v>785</v>
      </c>
    </row>
    <row r="198" spans="2:3" x14ac:dyDescent="0.35">
      <c r="B198" s="303" t="s">
        <v>1060</v>
      </c>
      <c r="C198" s="303" t="s">
        <v>786</v>
      </c>
    </row>
    <row r="199" spans="2:3" x14ac:dyDescent="0.35">
      <c r="B199" s="303" t="s">
        <v>1061</v>
      </c>
      <c r="C199" s="303" t="s">
        <v>787</v>
      </c>
    </row>
    <row r="200" spans="2:3" x14ac:dyDescent="0.35">
      <c r="B200" s="303" t="s">
        <v>1062</v>
      </c>
      <c r="C200" s="303" t="s">
        <v>788</v>
      </c>
    </row>
    <row r="201" spans="2:3" x14ac:dyDescent="0.35">
      <c r="B201" s="303" t="s">
        <v>1063</v>
      </c>
      <c r="C201" s="303" t="s">
        <v>789</v>
      </c>
    </row>
    <row r="202" spans="2:3" x14ac:dyDescent="0.35">
      <c r="B202" s="303" t="s">
        <v>1064</v>
      </c>
      <c r="C202" s="303" t="s">
        <v>790</v>
      </c>
    </row>
    <row r="203" spans="2:3" x14ac:dyDescent="0.35">
      <c r="B203" s="303" t="s">
        <v>1065</v>
      </c>
      <c r="C203" s="303" t="s">
        <v>791</v>
      </c>
    </row>
    <row r="204" spans="2:3" x14ac:dyDescent="0.35">
      <c r="B204" s="303" t="s">
        <v>1066</v>
      </c>
      <c r="C204" s="303" t="s">
        <v>792</v>
      </c>
    </row>
    <row r="205" spans="2:3" x14ac:dyDescent="0.35">
      <c r="B205" s="303" t="s">
        <v>1067</v>
      </c>
      <c r="C205" s="303" t="s">
        <v>793</v>
      </c>
    </row>
    <row r="206" spans="2:3" x14ac:dyDescent="0.35">
      <c r="B206" s="303" t="s">
        <v>1068</v>
      </c>
      <c r="C206" s="303" t="s">
        <v>794</v>
      </c>
    </row>
    <row r="207" spans="2:3" x14ac:dyDescent="0.35">
      <c r="B207" s="303" t="s">
        <v>1069</v>
      </c>
      <c r="C207" s="303" t="s">
        <v>795</v>
      </c>
    </row>
    <row r="208" spans="2:3" x14ac:dyDescent="0.35">
      <c r="B208" s="303" t="s">
        <v>1070</v>
      </c>
      <c r="C208" s="303" t="s">
        <v>796</v>
      </c>
    </row>
    <row r="209" spans="2:3" x14ac:dyDescent="0.35">
      <c r="B209" s="303" t="s">
        <v>1071</v>
      </c>
      <c r="C209" s="303" t="s">
        <v>797</v>
      </c>
    </row>
    <row r="210" spans="2:3" x14ac:dyDescent="0.35">
      <c r="B210" s="303" t="s">
        <v>1072</v>
      </c>
      <c r="C210" s="303" t="s">
        <v>798</v>
      </c>
    </row>
    <row r="211" spans="2:3" x14ac:dyDescent="0.35">
      <c r="B211" s="303" t="s">
        <v>1073</v>
      </c>
      <c r="C211" s="303" t="s">
        <v>799</v>
      </c>
    </row>
    <row r="212" spans="2:3" x14ac:dyDescent="0.35">
      <c r="B212" s="303" t="s">
        <v>1074</v>
      </c>
      <c r="C212" s="303" t="s">
        <v>800</v>
      </c>
    </row>
    <row r="213" spans="2:3" x14ac:dyDescent="0.35">
      <c r="B213" s="303" t="s">
        <v>1075</v>
      </c>
      <c r="C213" s="303" t="s">
        <v>801</v>
      </c>
    </row>
    <row r="214" spans="2:3" x14ac:dyDescent="0.35">
      <c r="B214" s="303" t="s">
        <v>1076</v>
      </c>
      <c r="C214" s="303" t="s">
        <v>802</v>
      </c>
    </row>
    <row r="215" spans="2:3" x14ac:dyDescent="0.35">
      <c r="B215" s="303" t="s">
        <v>1077</v>
      </c>
      <c r="C215" s="303" t="s">
        <v>803</v>
      </c>
    </row>
    <row r="216" spans="2:3" x14ac:dyDescent="0.35">
      <c r="B216" s="303" t="s">
        <v>1078</v>
      </c>
      <c r="C216" s="303" t="s">
        <v>804</v>
      </c>
    </row>
    <row r="217" spans="2:3" x14ac:dyDescent="0.35">
      <c r="B217" s="303" t="s">
        <v>1079</v>
      </c>
      <c r="C217" s="303" t="s">
        <v>805</v>
      </c>
    </row>
    <row r="218" spans="2:3" x14ac:dyDescent="0.35">
      <c r="B218" s="303" t="s">
        <v>1080</v>
      </c>
      <c r="C218" s="303" t="s">
        <v>806</v>
      </c>
    </row>
    <row r="219" spans="2:3" x14ac:dyDescent="0.35">
      <c r="B219" s="303" t="s">
        <v>1081</v>
      </c>
      <c r="C219" s="303" t="s">
        <v>807</v>
      </c>
    </row>
    <row r="220" spans="2:3" x14ac:dyDescent="0.35">
      <c r="B220" s="303" t="s">
        <v>1082</v>
      </c>
      <c r="C220" s="303" t="s">
        <v>808</v>
      </c>
    </row>
    <row r="221" spans="2:3" x14ac:dyDescent="0.35">
      <c r="B221" s="303" t="s">
        <v>1083</v>
      </c>
      <c r="C221" s="303" t="s">
        <v>809</v>
      </c>
    </row>
    <row r="222" spans="2:3" x14ac:dyDescent="0.35">
      <c r="B222" s="303" t="s">
        <v>1084</v>
      </c>
      <c r="C222" s="303" t="s">
        <v>810</v>
      </c>
    </row>
    <row r="223" spans="2:3" x14ac:dyDescent="0.35">
      <c r="B223" s="303" t="s">
        <v>1085</v>
      </c>
      <c r="C223" s="303" t="s">
        <v>811</v>
      </c>
    </row>
    <row r="224" spans="2:3" x14ac:dyDescent="0.35">
      <c r="B224" s="303" t="s">
        <v>1086</v>
      </c>
      <c r="C224" s="303" t="s">
        <v>812</v>
      </c>
    </row>
    <row r="225" spans="2:3" x14ac:dyDescent="0.35">
      <c r="B225" s="303" t="s">
        <v>1087</v>
      </c>
      <c r="C225" s="303" t="s">
        <v>813</v>
      </c>
    </row>
    <row r="226" spans="2:3" x14ac:dyDescent="0.35">
      <c r="B226" s="303" t="s">
        <v>1088</v>
      </c>
      <c r="C226" s="303" t="s">
        <v>814</v>
      </c>
    </row>
    <row r="227" spans="2:3" x14ac:dyDescent="0.35">
      <c r="B227" s="303" t="s">
        <v>1089</v>
      </c>
      <c r="C227" s="303" t="s">
        <v>815</v>
      </c>
    </row>
    <row r="228" spans="2:3" x14ac:dyDescent="0.35">
      <c r="B228" s="303" t="s">
        <v>1090</v>
      </c>
      <c r="C228" s="303" t="s">
        <v>816</v>
      </c>
    </row>
    <row r="229" spans="2:3" x14ac:dyDescent="0.35">
      <c r="B229" s="303" t="s">
        <v>1091</v>
      </c>
      <c r="C229" s="303" t="s">
        <v>817</v>
      </c>
    </row>
    <row r="230" spans="2:3" x14ac:dyDescent="0.35">
      <c r="B230" s="303" t="s">
        <v>1092</v>
      </c>
      <c r="C230" s="303" t="s">
        <v>818</v>
      </c>
    </row>
    <row r="231" spans="2:3" x14ac:dyDescent="0.35">
      <c r="B231" s="303" t="s">
        <v>1093</v>
      </c>
      <c r="C231" s="303" t="s">
        <v>819</v>
      </c>
    </row>
    <row r="232" spans="2:3" x14ac:dyDescent="0.35">
      <c r="B232" s="303" t="s">
        <v>1094</v>
      </c>
      <c r="C232" s="303" t="s">
        <v>820</v>
      </c>
    </row>
    <row r="233" spans="2:3" x14ac:dyDescent="0.35">
      <c r="B233" s="303" t="s">
        <v>1095</v>
      </c>
      <c r="C233" s="303" t="s">
        <v>821</v>
      </c>
    </row>
    <row r="234" spans="2:3" x14ac:dyDescent="0.35">
      <c r="B234" s="303" t="s">
        <v>1096</v>
      </c>
      <c r="C234" s="303" t="s">
        <v>822</v>
      </c>
    </row>
    <row r="235" spans="2:3" x14ac:dyDescent="0.35">
      <c r="B235" s="303" t="s">
        <v>1097</v>
      </c>
      <c r="C235" s="303" t="s">
        <v>823</v>
      </c>
    </row>
    <row r="236" spans="2:3" x14ac:dyDescent="0.35">
      <c r="B236" s="303" t="s">
        <v>1098</v>
      </c>
      <c r="C236" s="303" t="s">
        <v>824</v>
      </c>
    </row>
    <row r="237" spans="2:3" x14ac:dyDescent="0.35">
      <c r="B237" s="303" t="s">
        <v>1099</v>
      </c>
      <c r="C237" s="303" t="s">
        <v>825</v>
      </c>
    </row>
    <row r="238" spans="2:3" x14ac:dyDescent="0.35">
      <c r="B238" s="303" t="s">
        <v>1100</v>
      </c>
      <c r="C238" s="303" t="s">
        <v>826</v>
      </c>
    </row>
    <row r="239" spans="2:3" x14ac:dyDescent="0.35">
      <c r="B239" s="303" t="s">
        <v>1101</v>
      </c>
      <c r="C239" s="303" t="s">
        <v>827</v>
      </c>
    </row>
    <row r="240" spans="2:3" x14ac:dyDescent="0.35">
      <c r="B240" s="303" t="s">
        <v>1102</v>
      </c>
      <c r="C240" s="303" t="s">
        <v>828</v>
      </c>
    </row>
    <row r="241" spans="2:3" x14ac:dyDescent="0.35">
      <c r="B241" s="303" t="s">
        <v>1103</v>
      </c>
      <c r="C241" s="303" t="s">
        <v>829</v>
      </c>
    </row>
    <row r="242" spans="2:3" x14ac:dyDescent="0.35">
      <c r="B242" s="303" t="s">
        <v>1104</v>
      </c>
      <c r="C242" s="303" t="s">
        <v>830</v>
      </c>
    </row>
    <row r="243" spans="2:3" x14ac:dyDescent="0.35">
      <c r="B243" s="303" t="s">
        <v>1105</v>
      </c>
      <c r="C243" s="303" t="s">
        <v>831</v>
      </c>
    </row>
    <row r="244" spans="2:3" x14ac:dyDescent="0.35">
      <c r="B244" s="303" t="s">
        <v>1106</v>
      </c>
      <c r="C244" s="303" t="s">
        <v>832</v>
      </c>
    </row>
    <row r="245" spans="2:3" x14ac:dyDescent="0.35">
      <c r="B245" s="303" t="s">
        <v>1107</v>
      </c>
      <c r="C245" s="303" t="s">
        <v>833</v>
      </c>
    </row>
    <row r="246" spans="2:3" x14ac:dyDescent="0.35">
      <c r="B246" s="303" t="s">
        <v>1108</v>
      </c>
      <c r="C246" s="303" t="s">
        <v>834</v>
      </c>
    </row>
    <row r="247" spans="2:3" x14ac:dyDescent="0.35">
      <c r="B247" s="303" t="s">
        <v>1109</v>
      </c>
      <c r="C247" s="303" t="s">
        <v>835</v>
      </c>
    </row>
    <row r="248" spans="2:3" x14ac:dyDescent="0.35">
      <c r="B248" s="303" t="s">
        <v>1110</v>
      </c>
      <c r="C248" s="303" t="s">
        <v>836</v>
      </c>
    </row>
    <row r="249" spans="2:3" x14ac:dyDescent="0.35">
      <c r="B249" s="303" t="s">
        <v>1111</v>
      </c>
      <c r="C249" s="303" t="s">
        <v>837</v>
      </c>
    </row>
    <row r="250" spans="2:3" x14ac:dyDescent="0.35">
      <c r="B250" s="303" t="s">
        <v>1112</v>
      </c>
      <c r="C250" s="303" t="s">
        <v>838</v>
      </c>
    </row>
    <row r="251" spans="2:3" x14ac:dyDescent="0.35">
      <c r="B251" s="303" t="s">
        <v>1113</v>
      </c>
      <c r="C251" s="303" t="s">
        <v>839</v>
      </c>
    </row>
    <row r="252" spans="2:3" x14ac:dyDescent="0.35">
      <c r="B252" s="303" t="s">
        <v>1114</v>
      </c>
      <c r="C252" s="303" t="s">
        <v>840</v>
      </c>
    </row>
    <row r="253" spans="2:3" x14ac:dyDescent="0.35">
      <c r="B253" s="303" t="s">
        <v>1115</v>
      </c>
      <c r="C253" s="303" t="s">
        <v>841</v>
      </c>
    </row>
    <row r="254" spans="2:3" x14ac:dyDescent="0.35">
      <c r="B254" s="303" t="s">
        <v>1116</v>
      </c>
      <c r="C254" s="303" t="s">
        <v>842</v>
      </c>
    </row>
    <row r="255" spans="2:3" x14ac:dyDescent="0.35">
      <c r="B255" s="303" t="s">
        <v>1117</v>
      </c>
      <c r="C255" s="303" t="s">
        <v>843</v>
      </c>
    </row>
    <row r="256" spans="2:3" x14ac:dyDescent="0.35">
      <c r="B256" s="303" t="s">
        <v>1118</v>
      </c>
      <c r="C256" s="303" t="s">
        <v>844</v>
      </c>
    </row>
    <row r="257" spans="2:3" x14ac:dyDescent="0.35">
      <c r="B257" s="303" t="s">
        <v>1119</v>
      </c>
      <c r="C257" s="303" t="s">
        <v>845</v>
      </c>
    </row>
    <row r="258" spans="2:3" x14ac:dyDescent="0.35">
      <c r="B258" s="303" t="s">
        <v>1120</v>
      </c>
      <c r="C258" s="303" t="s">
        <v>846</v>
      </c>
    </row>
    <row r="259" spans="2:3" x14ac:dyDescent="0.35">
      <c r="B259" s="303" t="s">
        <v>1121</v>
      </c>
      <c r="C259" s="303" t="s">
        <v>847</v>
      </c>
    </row>
    <row r="260" spans="2:3" x14ac:dyDescent="0.35">
      <c r="B260" s="303" t="s">
        <v>1122</v>
      </c>
      <c r="C260" s="303" t="s">
        <v>848</v>
      </c>
    </row>
    <row r="261" spans="2:3" x14ac:dyDescent="0.35">
      <c r="B261" s="303" t="s">
        <v>1123</v>
      </c>
      <c r="C261" s="303" t="s">
        <v>849</v>
      </c>
    </row>
    <row r="262" spans="2:3" x14ac:dyDescent="0.35">
      <c r="B262" s="303" t="s">
        <v>1124</v>
      </c>
      <c r="C262" s="303" t="s">
        <v>850</v>
      </c>
    </row>
    <row r="263" spans="2:3" x14ac:dyDescent="0.35">
      <c r="B263" s="303" t="s">
        <v>1125</v>
      </c>
      <c r="C263" s="303" t="s">
        <v>851</v>
      </c>
    </row>
    <row r="264" spans="2:3" x14ac:dyDescent="0.35">
      <c r="B264" s="303" t="s">
        <v>1126</v>
      </c>
      <c r="C264" s="303" t="s">
        <v>852</v>
      </c>
    </row>
    <row r="265" spans="2:3" x14ac:dyDescent="0.35">
      <c r="B265" s="303" t="s">
        <v>1127</v>
      </c>
      <c r="C265" s="303" t="s">
        <v>853</v>
      </c>
    </row>
    <row r="266" spans="2:3" x14ac:dyDescent="0.35">
      <c r="B266" s="303" t="s">
        <v>1128</v>
      </c>
      <c r="C266" s="303" t="s">
        <v>854</v>
      </c>
    </row>
    <row r="267" spans="2:3" x14ac:dyDescent="0.35">
      <c r="B267" s="303" t="s">
        <v>1129</v>
      </c>
      <c r="C267" s="303" t="s">
        <v>855</v>
      </c>
    </row>
    <row r="268" spans="2:3" x14ac:dyDescent="0.35">
      <c r="B268" s="303" t="s">
        <v>1130</v>
      </c>
      <c r="C268" s="303" t="s">
        <v>856</v>
      </c>
    </row>
    <row r="269" spans="2:3" x14ac:dyDescent="0.35">
      <c r="B269" s="303" t="s">
        <v>1131</v>
      </c>
      <c r="C269" s="303" t="s">
        <v>857</v>
      </c>
    </row>
    <row r="270" spans="2:3" x14ac:dyDescent="0.35">
      <c r="B270" s="303" t="s">
        <v>1132</v>
      </c>
      <c r="C270" s="303" t="s">
        <v>858</v>
      </c>
    </row>
    <row r="271" spans="2:3" x14ac:dyDescent="0.35">
      <c r="B271" s="303" t="s">
        <v>1133</v>
      </c>
      <c r="C271" s="303" t="s">
        <v>859</v>
      </c>
    </row>
    <row r="272" spans="2:3" x14ac:dyDescent="0.35">
      <c r="B272" s="303" t="s">
        <v>1134</v>
      </c>
      <c r="C272" s="303" t="s">
        <v>860</v>
      </c>
    </row>
    <row r="273" spans="2:3" x14ac:dyDescent="0.35">
      <c r="B273" s="303" t="s">
        <v>1135</v>
      </c>
      <c r="C273" s="303" t="s">
        <v>861</v>
      </c>
    </row>
    <row r="274" spans="2:3" x14ac:dyDescent="0.35">
      <c r="B274" s="303" t="s">
        <v>1136</v>
      </c>
      <c r="C274" s="303" t="s">
        <v>862</v>
      </c>
    </row>
    <row r="275" spans="2:3" x14ac:dyDescent="0.35">
      <c r="B275" s="303" t="s">
        <v>1137</v>
      </c>
      <c r="C275" s="303" t="s">
        <v>863</v>
      </c>
    </row>
  </sheetData>
  <sheetProtection selectLockedCells="1" selectUnlockedCells="1"/>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1A29A-9EDD-46BA-BF71-9DBA6189855C}">
  <dimension ref="B1:H37"/>
  <sheetViews>
    <sheetView topLeftCell="A11" zoomScale="115" zoomScaleNormal="115" workbookViewId="0">
      <selection activeCell="F35" sqref="F35"/>
    </sheetView>
  </sheetViews>
  <sheetFormatPr baseColWidth="10" defaultColWidth="10.90625" defaultRowHeight="14.5" x14ac:dyDescent="0.35"/>
  <cols>
    <col min="1" max="1" width="10.90625" style="5"/>
    <col min="2" max="2" width="15.08984375" style="5" customWidth="1"/>
    <col min="3" max="3" width="22.453125" style="5" customWidth="1"/>
    <col min="4" max="4" width="60.08984375" style="5" customWidth="1"/>
    <col min="5" max="7" width="13.54296875" style="5" customWidth="1"/>
    <col min="8" max="8" width="54.90625" style="5" customWidth="1"/>
    <col min="9" max="16384" width="10.90625" style="5"/>
  </cols>
  <sheetData>
    <row r="1" spans="2:8" ht="15.5" x14ac:dyDescent="0.35">
      <c r="B1" s="1" t="s">
        <v>0</v>
      </c>
      <c r="C1" s="22" t="s">
        <v>1</v>
      </c>
      <c r="D1" s="23" t="s">
        <v>93</v>
      </c>
      <c r="E1" s="41" t="s">
        <v>77</v>
      </c>
      <c r="F1" s="24" t="s">
        <v>5</v>
      </c>
      <c r="G1" s="25" t="s">
        <v>6</v>
      </c>
      <c r="H1" s="2" t="s">
        <v>7</v>
      </c>
    </row>
    <row r="2" spans="2:8" ht="29" x14ac:dyDescent="0.35">
      <c r="B2" s="50" t="s">
        <v>45</v>
      </c>
      <c r="C2" s="59" t="s">
        <v>80</v>
      </c>
      <c r="D2" s="13" t="s">
        <v>81</v>
      </c>
      <c r="E2" s="51">
        <v>3</v>
      </c>
      <c r="F2" s="45"/>
      <c r="G2" s="48"/>
      <c r="H2" s="57"/>
    </row>
    <row r="3" spans="2:8" ht="31" x14ac:dyDescent="0.35">
      <c r="B3" s="50" t="s">
        <v>45</v>
      </c>
      <c r="C3" s="11" t="s">
        <v>28</v>
      </c>
      <c r="D3" s="13" t="s">
        <v>48</v>
      </c>
      <c r="E3" s="51">
        <v>2</v>
      </c>
      <c r="F3" s="42" t="s">
        <v>12</v>
      </c>
      <c r="G3" s="44" t="s">
        <v>14</v>
      </c>
      <c r="H3" s="57"/>
    </row>
    <row r="4" spans="2:8" ht="31" x14ac:dyDescent="0.35">
      <c r="B4" s="50" t="s">
        <v>55</v>
      </c>
      <c r="C4" s="11" t="s">
        <v>28</v>
      </c>
      <c r="D4" s="13" t="s">
        <v>89</v>
      </c>
      <c r="E4" s="51">
        <v>3</v>
      </c>
      <c r="F4" s="45" t="s">
        <v>66</v>
      </c>
      <c r="G4" s="48" t="s">
        <v>12</v>
      </c>
      <c r="H4" s="57"/>
    </row>
    <row r="5" spans="2:8" ht="31" x14ac:dyDescent="0.35">
      <c r="B5" s="50" t="s">
        <v>45</v>
      </c>
      <c r="C5" s="11" t="s">
        <v>28</v>
      </c>
      <c r="D5" s="13" t="s">
        <v>87</v>
      </c>
      <c r="E5" s="51">
        <v>3</v>
      </c>
      <c r="F5" s="45"/>
      <c r="G5" s="48"/>
      <c r="H5" s="57"/>
    </row>
    <row r="6" spans="2:8" ht="31" x14ac:dyDescent="0.35">
      <c r="B6" s="50" t="s">
        <v>45</v>
      </c>
      <c r="C6" s="11" t="s">
        <v>28</v>
      </c>
      <c r="D6" s="13" t="s">
        <v>88</v>
      </c>
      <c r="E6" s="51">
        <v>3</v>
      </c>
      <c r="F6" s="45"/>
      <c r="G6" s="48"/>
      <c r="H6" s="57"/>
    </row>
    <row r="7" spans="2:8" ht="43.5" x14ac:dyDescent="0.35">
      <c r="B7" s="50" t="s">
        <v>45</v>
      </c>
      <c r="C7" s="10" t="s">
        <v>9</v>
      </c>
      <c r="D7" s="13" t="s">
        <v>40</v>
      </c>
      <c r="E7" s="51">
        <v>3</v>
      </c>
      <c r="F7" s="44" t="s">
        <v>41</v>
      </c>
      <c r="G7" s="48" t="s">
        <v>12</v>
      </c>
      <c r="H7" s="57" t="s">
        <v>97</v>
      </c>
    </row>
    <row r="8" spans="2:8" ht="15.5" x14ac:dyDescent="0.35">
      <c r="B8" s="50"/>
      <c r="C8" s="10"/>
      <c r="D8" s="67" t="s">
        <v>100</v>
      </c>
      <c r="E8" s="51"/>
      <c r="F8" s="44"/>
      <c r="G8" s="48"/>
      <c r="H8" s="57"/>
    </row>
    <row r="9" spans="2:8" ht="31" x14ac:dyDescent="0.35">
      <c r="B9" s="50" t="s">
        <v>45</v>
      </c>
      <c r="C9" s="10" t="s">
        <v>9</v>
      </c>
      <c r="D9" s="13" t="s">
        <v>49</v>
      </c>
      <c r="E9" s="51">
        <v>1</v>
      </c>
      <c r="F9" s="45" t="s">
        <v>12</v>
      </c>
      <c r="G9" s="48" t="s">
        <v>12</v>
      </c>
      <c r="H9" s="57" t="s">
        <v>99</v>
      </c>
    </row>
    <row r="10" spans="2:8" ht="31" x14ac:dyDescent="0.35">
      <c r="B10" s="50" t="s">
        <v>45</v>
      </c>
      <c r="C10" s="10" t="s">
        <v>9</v>
      </c>
      <c r="D10" s="13" t="s">
        <v>78</v>
      </c>
      <c r="E10" s="51">
        <v>1</v>
      </c>
      <c r="F10" s="45"/>
      <c r="G10" s="48" t="s">
        <v>14</v>
      </c>
      <c r="H10" s="57"/>
    </row>
    <row r="11" spans="2:8" ht="31" x14ac:dyDescent="0.35">
      <c r="B11" s="50" t="s">
        <v>45</v>
      </c>
      <c r="C11" s="10" t="s">
        <v>9</v>
      </c>
      <c r="D11" s="13" t="s">
        <v>79</v>
      </c>
      <c r="E11" s="51">
        <v>1</v>
      </c>
      <c r="F11" s="45"/>
      <c r="G11" s="48" t="s">
        <v>14</v>
      </c>
      <c r="H11" s="57" t="s">
        <v>98</v>
      </c>
    </row>
    <row r="12" spans="2:8" ht="31" x14ac:dyDescent="0.35">
      <c r="B12" s="50" t="s">
        <v>45</v>
      </c>
      <c r="C12" s="10" t="s">
        <v>9</v>
      </c>
      <c r="D12" s="13" t="s">
        <v>82</v>
      </c>
      <c r="E12" s="51">
        <v>3</v>
      </c>
      <c r="F12" s="45"/>
      <c r="G12" s="48" t="s">
        <v>14</v>
      </c>
      <c r="H12" s="57"/>
    </row>
    <row r="13" spans="2:8" ht="15.5" x14ac:dyDescent="0.35">
      <c r="B13" s="50" t="s">
        <v>45</v>
      </c>
      <c r="C13" s="8" t="s">
        <v>26</v>
      </c>
      <c r="D13" s="13" t="s">
        <v>46</v>
      </c>
      <c r="E13" s="51">
        <v>3</v>
      </c>
      <c r="F13" s="42" t="s">
        <v>12</v>
      </c>
      <c r="G13" s="48" t="s">
        <v>14</v>
      </c>
      <c r="H13" s="57"/>
    </row>
    <row r="14" spans="2:8" ht="15.5" x14ac:dyDescent="0.35">
      <c r="B14" s="50" t="s">
        <v>45</v>
      </c>
      <c r="C14" s="8" t="s">
        <v>26</v>
      </c>
      <c r="D14" s="13" t="s">
        <v>101</v>
      </c>
      <c r="E14" s="51">
        <v>3</v>
      </c>
      <c r="F14" s="42" t="s">
        <v>12</v>
      </c>
      <c r="G14" s="43" t="s">
        <v>14</v>
      </c>
      <c r="H14" s="57" t="s">
        <v>102</v>
      </c>
    </row>
    <row r="15" spans="2:8" ht="15.5" x14ac:dyDescent="0.35">
      <c r="B15" s="50" t="s">
        <v>45</v>
      </c>
      <c r="C15" s="8" t="s">
        <v>26</v>
      </c>
      <c r="D15" s="13" t="s">
        <v>95</v>
      </c>
      <c r="E15" s="51">
        <v>1</v>
      </c>
      <c r="F15" s="42" t="s">
        <v>12</v>
      </c>
      <c r="G15" s="43" t="s">
        <v>14</v>
      </c>
      <c r="H15" s="57"/>
    </row>
    <row r="16" spans="2:8" ht="15.5" x14ac:dyDescent="0.35">
      <c r="B16" s="50" t="s">
        <v>45</v>
      </c>
      <c r="C16" s="8" t="s">
        <v>26</v>
      </c>
      <c r="D16" s="13" t="s">
        <v>96</v>
      </c>
      <c r="E16" s="51">
        <v>1</v>
      </c>
      <c r="F16" s="42" t="s">
        <v>12</v>
      </c>
      <c r="G16" s="43" t="s">
        <v>14</v>
      </c>
      <c r="H16" s="57"/>
    </row>
    <row r="17" spans="2:8" ht="15.5" x14ac:dyDescent="0.35">
      <c r="B17" s="50"/>
      <c r="C17" s="9"/>
      <c r="D17" s="67" t="s">
        <v>104</v>
      </c>
      <c r="E17" s="51">
        <v>3</v>
      </c>
      <c r="F17" s="44"/>
      <c r="G17" s="48"/>
      <c r="H17" s="57"/>
    </row>
    <row r="18" spans="2:8" ht="43.5" x14ac:dyDescent="0.35">
      <c r="B18" s="50" t="s">
        <v>45</v>
      </c>
      <c r="C18" s="9" t="s">
        <v>22</v>
      </c>
      <c r="D18" s="13" t="s">
        <v>44</v>
      </c>
      <c r="E18" s="51">
        <v>1</v>
      </c>
      <c r="F18" s="44" t="s">
        <v>43</v>
      </c>
      <c r="G18" s="48" t="s">
        <v>12</v>
      </c>
      <c r="H18" s="57"/>
    </row>
    <row r="19" spans="2:8" ht="31" x14ac:dyDescent="0.35">
      <c r="B19" s="50" t="s">
        <v>45</v>
      </c>
      <c r="C19" s="9" t="s">
        <v>22</v>
      </c>
      <c r="D19" s="13" t="s">
        <v>103</v>
      </c>
      <c r="E19" s="51">
        <v>3</v>
      </c>
      <c r="F19" s="44" t="s">
        <v>43</v>
      </c>
      <c r="G19" s="48" t="s">
        <v>12</v>
      </c>
      <c r="H19" s="57"/>
    </row>
    <row r="20" spans="2:8" ht="31" x14ac:dyDescent="0.35">
      <c r="B20" s="50" t="s">
        <v>45</v>
      </c>
      <c r="C20" s="9" t="s">
        <v>22</v>
      </c>
      <c r="D20" s="37" t="s">
        <v>59</v>
      </c>
      <c r="E20" s="53">
        <v>1</v>
      </c>
      <c r="F20" s="58" t="s">
        <v>60</v>
      </c>
      <c r="G20" s="49" t="s">
        <v>12</v>
      </c>
      <c r="H20" s="57"/>
    </row>
    <row r="21" spans="2:8" ht="31" x14ac:dyDescent="0.35">
      <c r="B21" s="50" t="s">
        <v>45</v>
      </c>
      <c r="C21" s="9" t="s">
        <v>22</v>
      </c>
      <c r="D21" s="37" t="s">
        <v>61</v>
      </c>
      <c r="E21" s="53">
        <v>1</v>
      </c>
      <c r="F21" s="58" t="s">
        <v>60</v>
      </c>
      <c r="G21" s="49" t="s">
        <v>12</v>
      </c>
      <c r="H21" s="57"/>
    </row>
    <row r="22" spans="2:8" ht="15.5" x14ac:dyDescent="0.35">
      <c r="B22" s="50" t="s">
        <v>45</v>
      </c>
      <c r="C22" s="35" t="s">
        <v>22</v>
      </c>
      <c r="D22" s="37" t="s">
        <v>74</v>
      </c>
      <c r="E22" s="53">
        <v>3</v>
      </c>
      <c r="F22" s="46" t="s">
        <v>12</v>
      </c>
      <c r="G22" s="47" t="s">
        <v>14</v>
      </c>
      <c r="H22" s="57"/>
    </row>
    <row r="23" spans="2:8" ht="31" x14ac:dyDescent="0.35">
      <c r="B23" s="50" t="s">
        <v>45</v>
      </c>
      <c r="C23" s="9" t="s">
        <v>22</v>
      </c>
      <c r="D23" s="37" t="s">
        <v>75</v>
      </c>
      <c r="E23" s="53">
        <v>1</v>
      </c>
      <c r="F23" s="58" t="s">
        <v>43</v>
      </c>
      <c r="G23" s="47" t="s">
        <v>12</v>
      </c>
      <c r="H23" s="57"/>
    </row>
    <row r="24" spans="2:8" ht="15.5" x14ac:dyDescent="0.35">
      <c r="B24" s="50" t="s">
        <v>45</v>
      </c>
      <c r="C24" s="35" t="s">
        <v>22</v>
      </c>
      <c r="D24" s="37" t="s">
        <v>94</v>
      </c>
      <c r="E24" s="53">
        <v>1</v>
      </c>
      <c r="F24" s="58"/>
      <c r="G24" s="47"/>
      <c r="H24" s="57"/>
    </row>
    <row r="25" spans="2:8" ht="15.5" x14ac:dyDescent="0.35">
      <c r="B25" s="50" t="s">
        <v>45</v>
      </c>
      <c r="C25" s="9" t="s">
        <v>22</v>
      </c>
      <c r="D25" s="54" t="s">
        <v>92</v>
      </c>
      <c r="E25" s="55">
        <v>1</v>
      </c>
      <c r="F25" s="63"/>
      <c r="G25" s="65"/>
      <c r="H25" s="57"/>
    </row>
    <row r="26" spans="2:8" ht="15.5" x14ac:dyDescent="0.35">
      <c r="B26" s="50" t="s">
        <v>45</v>
      </c>
      <c r="C26" s="60" t="s">
        <v>22</v>
      </c>
      <c r="D26" s="54" t="s">
        <v>76</v>
      </c>
      <c r="E26" s="55">
        <v>2</v>
      </c>
      <c r="F26" s="64" t="s">
        <v>12</v>
      </c>
      <c r="G26" s="65" t="s">
        <v>14</v>
      </c>
      <c r="H26" s="57"/>
    </row>
    <row r="27" spans="2:8" ht="31" x14ac:dyDescent="0.35">
      <c r="B27" s="50" t="s">
        <v>45</v>
      </c>
      <c r="C27" s="61" t="s">
        <v>30</v>
      </c>
      <c r="D27" s="54" t="s">
        <v>86</v>
      </c>
      <c r="E27" s="55">
        <v>3</v>
      </c>
      <c r="F27" s="63" t="s">
        <v>36</v>
      </c>
      <c r="G27" s="56" t="s">
        <v>12</v>
      </c>
      <c r="H27" s="57"/>
    </row>
    <row r="28" spans="2:8" ht="31" x14ac:dyDescent="0.35">
      <c r="B28" s="50" t="s">
        <v>45</v>
      </c>
      <c r="C28" s="19" t="s">
        <v>30</v>
      </c>
      <c r="D28" s="13" t="s">
        <v>105</v>
      </c>
      <c r="E28" s="51">
        <v>3</v>
      </c>
      <c r="F28" s="44" t="s">
        <v>36</v>
      </c>
      <c r="G28" s="48" t="s">
        <v>12</v>
      </c>
      <c r="H28" s="57"/>
    </row>
    <row r="29" spans="2:8" ht="15.5" x14ac:dyDescent="0.35">
      <c r="B29" s="50"/>
      <c r="C29" s="19"/>
      <c r="D29" s="67" t="s">
        <v>106</v>
      </c>
      <c r="E29" s="51">
        <v>3</v>
      </c>
      <c r="F29" s="44"/>
      <c r="G29" s="48"/>
      <c r="H29" s="57"/>
    </row>
    <row r="30" spans="2:8" ht="31" x14ac:dyDescent="0.35">
      <c r="B30" s="50" t="s">
        <v>45</v>
      </c>
      <c r="C30" s="19" t="s">
        <v>30</v>
      </c>
      <c r="D30" s="13" t="s">
        <v>39</v>
      </c>
      <c r="E30" s="51">
        <v>2</v>
      </c>
      <c r="F30" s="44" t="s">
        <v>36</v>
      </c>
      <c r="G30" s="48" t="s">
        <v>12</v>
      </c>
      <c r="H30" s="57"/>
    </row>
    <row r="31" spans="2:8" ht="31" x14ac:dyDescent="0.35">
      <c r="B31" s="66" t="s">
        <v>8</v>
      </c>
      <c r="C31" s="62" t="s">
        <v>16</v>
      </c>
      <c r="D31" s="54" t="s">
        <v>17</v>
      </c>
      <c r="E31" s="55">
        <v>3</v>
      </c>
      <c r="F31" s="64" t="s">
        <v>12</v>
      </c>
      <c r="G31" s="56" t="s">
        <v>12</v>
      </c>
      <c r="H31" s="407" t="s">
        <v>107</v>
      </c>
    </row>
    <row r="32" spans="2:8" ht="31" x14ac:dyDescent="0.35">
      <c r="B32" s="66" t="s">
        <v>8</v>
      </c>
      <c r="C32" s="62" t="s">
        <v>16</v>
      </c>
      <c r="D32" s="54" t="s">
        <v>83</v>
      </c>
      <c r="E32" s="55">
        <v>3</v>
      </c>
      <c r="F32" s="64" t="s">
        <v>12</v>
      </c>
      <c r="G32" s="56" t="s">
        <v>12</v>
      </c>
      <c r="H32" s="408"/>
    </row>
    <row r="33" spans="2:8" ht="31" x14ac:dyDescent="0.35">
      <c r="B33" s="66" t="s">
        <v>8</v>
      </c>
      <c r="C33" s="62" t="s">
        <v>16</v>
      </c>
      <c r="D33" s="54" t="s">
        <v>84</v>
      </c>
      <c r="E33" s="55">
        <v>3</v>
      </c>
      <c r="F33" s="64" t="s">
        <v>12</v>
      </c>
      <c r="G33" s="56" t="s">
        <v>12</v>
      </c>
      <c r="H33" s="408"/>
    </row>
    <row r="34" spans="2:8" ht="31" x14ac:dyDescent="0.35">
      <c r="B34" s="66" t="s">
        <v>8</v>
      </c>
      <c r="C34" s="11" t="s">
        <v>28</v>
      </c>
      <c r="D34" s="18" t="s">
        <v>91</v>
      </c>
      <c r="E34" s="51">
        <v>2</v>
      </c>
      <c r="F34" s="42" t="s">
        <v>12</v>
      </c>
      <c r="G34" s="48" t="s">
        <v>12</v>
      </c>
      <c r="H34" s="408"/>
    </row>
    <row r="35" spans="2:8" ht="31" x14ac:dyDescent="0.35">
      <c r="B35" s="66" t="s">
        <v>8</v>
      </c>
      <c r="C35" s="10" t="s">
        <v>9</v>
      </c>
      <c r="D35" s="13" t="s">
        <v>85</v>
      </c>
      <c r="E35" s="51">
        <v>3</v>
      </c>
      <c r="F35" s="45" t="s">
        <v>12</v>
      </c>
      <c r="G35" s="48" t="s">
        <v>12</v>
      </c>
      <c r="H35" s="408"/>
    </row>
    <row r="36" spans="2:8" ht="31" x14ac:dyDescent="0.35">
      <c r="B36" s="66" t="s">
        <v>72</v>
      </c>
      <c r="C36" s="11" t="s">
        <v>28</v>
      </c>
      <c r="D36" s="13" t="s">
        <v>90</v>
      </c>
      <c r="E36" s="52">
        <v>2</v>
      </c>
      <c r="F36" s="42" t="s">
        <v>12</v>
      </c>
      <c r="G36" s="48" t="s">
        <v>12</v>
      </c>
      <c r="H36" s="408"/>
    </row>
    <row r="37" spans="2:8" ht="15.5" x14ac:dyDescent="0.35">
      <c r="B37" s="66" t="s">
        <v>8</v>
      </c>
      <c r="C37" s="8" t="s">
        <v>26</v>
      </c>
      <c r="D37" s="13" t="s">
        <v>27</v>
      </c>
      <c r="E37" s="51">
        <v>1</v>
      </c>
      <c r="F37" s="42" t="s">
        <v>12</v>
      </c>
      <c r="G37" s="48" t="s">
        <v>12</v>
      </c>
      <c r="H37" s="409"/>
    </row>
  </sheetData>
  <autoFilter ref="B1:H37" xr:uid="{3B91A29A-9EDD-46BA-BF71-9DBA6189855C}"/>
  <sortState xmlns:xlrd2="http://schemas.microsoft.com/office/spreadsheetml/2017/richdata2" ref="B3:H38">
    <sortCondition ref="C1:C38"/>
  </sortState>
  <mergeCells count="1">
    <mergeCell ref="H31:H37"/>
  </mergeCells>
  <conditionalFormatting sqref="D2:E37">
    <cfRule type="beginsWith" dxfId="22" priority="24" operator="beginsWith" text="NA">
      <formula>LEFT(D2,LEN("NA"))="NA"</formula>
    </cfRule>
  </conditionalFormatting>
  <conditionalFormatting sqref="D3:E3">
    <cfRule type="beginsWith" dxfId="21" priority="13" operator="beginsWith" text="NA">
      <formula>LEFT(D3,LEN("NA"))="NA"</formula>
    </cfRule>
  </conditionalFormatting>
  <conditionalFormatting sqref="E1:E2">
    <cfRule type="beginsWith" dxfId="20" priority="14" operator="beginsWith" text="NA">
      <formula>LEFT(E1,LEN("NA"))="NA"</formula>
    </cfRule>
    <cfRule type="beginsWith" dxfId="19" priority="15" operator="beginsWith" text="Low">
      <formula>LEFT(E1,LEN("Low"))="Low"</formula>
    </cfRule>
    <cfRule type="beginsWith" dxfId="18" priority="16" operator="beginsWith" text="Middle">
      <formula>LEFT(E1,LEN("Middle"))="Middle"</formula>
    </cfRule>
    <cfRule type="beginsWith" dxfId="17" priority="17" operator="beginsWith" text="High">
      <formula>LEFT(E1,LEN("High"))="High"</formula>
    </cfRule>
    <cfRule type="beginsWith" dxfId="16" priority="18" operator="beginsWith" text="Very high">
      <formula>LEFT(E1,LEN("Very high"))="Very high"</formula>
    </cfRule>
  </conditionalFormatting>
  <conditionalFormatting sqref="F1:G37">
    <cfRule type="beginsWith" dxfId="15" priority="19" operator="beginsWith" text="NA">
      <formula>LEFT(F1,LEN("NA"))="NA"</formula>
    </cfRule>
    <cfRule type="beginsWith" dxfId="14" priority="20" operator="beginsWith" text="Low">
      <formula>LEFT(F1,LEN("Low"))="Low"</formula>
    </cfRule>
    <cfRule type="beginsWith" dxfId="13" priority="21" operator="beginsWith" text="Middle">
      <formula>LEFT(F1,LEN("Middle"))="Middle"</formula>
    </cfRule>
    <cfRule type="beginsWith" dxfId="12" priority="22" operator="beginsWith" text="High">
      <formula>LEFT(F1,LEN("High"))="High"</formula>
    </cfRule>
    <cfRule type="beginsWith" dxfId="11" priority="23" operator="beginsWith" text="Very high">
      <formula>LEFT(F1,LEN("Very high"))="Very high"</formula>
    </cfRule>
  </conditionalFormatting>
  <conditionalFormatting sqref="F3:G3">
    <cfRule type="beginsWith" dxfId="10" priority="8" operator="beginsWith" text="NA">
      <formula>LEFT(F3,LEN("NA"))="NA"</formula>
    </cfRule>
    <cfRule type="beginsWith" dxfId="9" priority="9" operator="beginsWith" text="Low">
      <formula>LEFT(F3,LEN("Low"))="Low"</formula>
    </cfRule>
    <cfRule type="beginsWith" dxfId="8" priority="10" operator="beginsWith" text="Middle">
      <formula>LEFT(F3,LEN("Middle"))="Middle"</formula>
    </cfRule>
    <cfRule type="beginsWith" dxfId="7" priority="11" operator="beginsWith" text="High">
      <formula>LEFT(F3,LEN("High"))="High"</formula>
    </cfRule>
    <cfRule type="beginsWith" dxfId="6" priority="12" operator="beginsWith" text="Very high">
      <formula>LEFT(F3,LEN("Very high"))="Very high"</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102" id="{5FE8741E-E794-4A34-B91C-2F7B6216BB04}">
            <x14:iconSet custom="1">
              <x14:cfvo type="percent">
                <xm:f>0</xm:f>
              </x14:cfvo>
              <x14:cfvo type="num">
                <xm:f>2</xm:f>
              </x14:cfvo>
              <x14:cfvo type="num">
                <xm:f>3</xm:f>
              </x14:cfvo>
              <x14:cfIcon iconSet="3TrafficLights1" iconId="2"/>
              <x14:cfIcon iconSet="3TrafficLights1" iconId="1"/>
              <x14:cfIcon iconSet="3TrafficLights1" iconId="0"/>
            </x14:iconSet>
          </x14:cfRule>
          <xm:sqref>E1:E37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4D4E6-1DB5-43DD-8F1E-1E183B7FF066}">
  <dimension ref="B1:I44"/>
  <sheetViews>
    <sheetView topLeftCell="A4" zoomScale="77" zoomScaleNormal="100" workbookViewId="0">
      <selection activeCell="I7" sqref="I7"/>
    </sheetView>
  </sheetViews>
  <sheetFormatPr baseColWidth="10" defaultColWidth="11.453125" defaultRowHeight="14.5" x14ac:dyDescent="0.35"/>
  <cols>
    <col min="1" max="1" width="13" customWidth="1"/>
    <col min="2" max="2" width="26.54296875" customWidth="1"/>
    <col min="3" max="3" width="17.08984375" customWidth="1"/>
    <col min="4" max="4" width="28.90625" customWidth="1"/>
    <col min="5" max="5" width="76.54296875" style="14" customWidth="1"/>
    <col min="7" max="7" width="16.453125" customWidth="1"/>
    <col min="8" max="8" width="12.08984375" customWidth="1"/>
    <col min="9" max="9" width="44.453125" customWidth="1"/>
  </cols>
  <sheetData>
    <row r="1" spans="2:9" ht="15.5" x14ac:dyDescent="0.35">
      <c r="B1" s="21" t="s">
        <v>0</v>
      </c>
      <c r="C1" s="22" t="s">
        <v>1</v>
      </c>
      <c r="D1" s="22" t="s">
        <v>2</v>
      </c>
      <c r="E1" s="23" t="s">
        <v>3</v>
      </c>
      <c r="F1" s="24" t="s">
        <v>4</v>
      </c>
      <c r="G1" s="24" t="s">
        <v>5</v>
      </c>
      <c r="H1" s="25" t="s">
        <v>6</v>
      </c>
      <c r="I1" s="24" t="s">
        <v>7</v>
      </c>
    </row>
    <row r="2" spans="2:9" ht="46.5" customHeight="1" x14ac:dyDescent="0.35">
      <c r="B2" s="26" t="s">
        <v>8</v>
      </c>
      <c r="C2" s="10" t="s">
        <v>9</v>
      </c>
      <c r="D2" s="3" t="s">
        <v>10</v>
      </c>
      <c r="E2" s="13" t="s">
        <v>11</v>
      </c>
      <c r="F2" s="4" t="s">
        <v>12</v>
      </c>
      <c r="G2" s="4" t="s">
        <v>12</v>
      </c>
      <c r="H2" s="30" t="s">
        <v>12</v>
      </c>
    </row>
    <row r="3" spans="2:9" ht="29.15" customHeight="1" x14ac:dyDescent="0.35">
      <c r="B3" s="26" t="s">
        <v>8</v>
      </c>
      <c r="C3" s="10" t="s">
        <v>9</v>
      </c>
      <c r="D3" s="3" t="s">
        <v>10</v>
      </c>
      <c r="E3" s="13" t="s">
        <v>13</v>
      </c>
      <c r="F3" s="4" t="s">
        <v>12</v>
      </c>
      <c r="G3" s="4" t="s">
        <v>12</v>
      </c>
      <c r="H3" s="31" t="s">
        <v>14</v>
      </c>
    </row>
    <row r="4" spans="2:9" ht="46.5" customHeight="1" x14ac:dyDescent="0.35">
      <c r="B4" s="26" t="s">
        <v>8</v>
      </c>
      <c r="C4" s="10" t="s">
        <v>9</v>
      </c>
      <c r="D4" s="3" t="s">
        <v>10</v>
      </c>
      <c r="E4" s="13" t="s">
        <v>15</v>
      </c>
      <c r="F4" s="4" t="s">
        <v>12</v>
      </c>
      <c r="G4" s="4" t="s">
        <v>12</v>
      </c>
      <c r="H4" s="30" t="s">
        <v>12</v>
      </c>
    </row>
    <row r="5" spans="2:9" ht="58.5" customHeight="1" x14ac:dyDescent="0.35">
      <c r="B5" s="26" t="s">
        <v>8</v>
      </c>
      <c r="C5" s="20" t="s">
        <v>16</v>
      </c>
      <c r="D5" s="3" t="s">
        <v>10</v>
      </c>
      <c r="E5" s="13" t="s">
        <v>17</v>
      </c>
      <c r="F5" s="4" t="s">
        <v>12</v>
      </c>
      <c r="G5" s="4" t="s">
        <v>12</v>
      </c>
      <c r="H5" s="30" t="s">
        <v>12</v>
      </c>
    </row>
    <row r="6" spans="2:9" ht="58.5" customHeight="1" x14ac:dyDescent="0.35">
      <c r="B6" s="26" t="s">
        <v>8</v>
      </c>
      <c r="C6" s="20" t="s">
        <v>16</v>
      </c>
      <c r="D6" s="3" t="s">
        <v>10</v>
      </c>
      <c r="E6" s="13" t="s">
        <v>18</v>
      </c>
      <c r="F6" s="4" t="s">
        <v>12</v>
      </c>
      <c r="G6" s="4" t="s">
        <v>12</v>
      </c>
      <c r="H6" s="30" t="s">
        <v>12</v>
      </c>
    </row>
    <row r="7" spans="2:9" ht="58.5" customHeight="1" x14ac:dyDescent="0.35">
      <c r="B7" s="26" t="s">
        <v>8</v>
      </c>
      <c r="C7" s="20" t="s">
        <v>16</v>
      </c>
      <c r="D7" s="15" t="s">
        <v>10</v>
      </c>
      <c r="E7" s="16" t="s">
        <v>19</v>
      </c>
      <c r="F7" s="17" t="s">
        <v>12</v>
      </c>
      <c r="G7" s="17" t="s">
        <v>12</v>
      </c>
      <c r="H7" s="32" t="s">
        <v>14</v>
      </c>
    </row>
    <row r="8" spans="2:9" ht="58.5" customHeight="1" x14ac:dyDescent="0.35">
      <c r="B8" s="26" t="s">
        <v>8</v>
      </c>
      <c r="C8" s="20" t="s">
        <v>16</v>
      </c>
      <c r="D8" s="15" t="s">
        <v>10</v>
      </c>
      <c r="E8" s="16" t="s">
        <v>20</v>
      </c>
      <c r="F8" s="17" t="s">
        <v>12</v>
      </c>
      <c r="G8" s="17" t="s">
        <v>12</v>
      </c>
      <c r="H8" s="32" t="s">
        <v>14</v>
      </c>
    </row>
    <row r="9" spans="2:9" ht="58.5" customHeight="1" x14ac:dyDescent="0.35">
      <c r="B9" s="26" t="s">
        <v>8</v>
      </c>
      <c r="C9" s="20" t="s">
        <v>16</v>
      </c>
      <c r="D9" s="3" t="s">
        <v>10</v>
      </c>
      <c r="E9" s="13" t="s">
        <v>21</v>
      </c>
      <c r="F9" s="4" t="s">
        <v>12</v>
      </c>
      <c r="G9" s="4" t="s">
        <v>12</v>
      </c>
      <c r="H9" s="30" t="s">
        <v>12</v>
      </c>
    </row>
    <row r="10" spans="2:9" ht="42" customHeight="1" x14ac:dyDescent="0.35">
      <c r="B10" s="26" t="s">
        <v>8</v>
      </c>
      <c r="C10" s="9" t="s">
        <v>22</v>
      </c>
      <c r="D10" s="15" t="s">
        <v>10</v>
      </c>
      <c r="E10" s="16" t="s">
        <v>23</v>
      </c>
      <c r="F10" s="17" t="s">
        <v>12</v>
      </c>
      <c r="G10" s="17" t="s">
        <v>12</v>
      </c>
      <c r="H10" s="33" t="s">
        <v>12</v>
      </c>
    </row>
    <row r="11" spans="2:9" ht="43.5" customHeight="1" x14ac:dyDescent="0.35">
      <c r="B11" s="26" t="s">
        <v>8</v>
      </c>
      <c r="C11" s="9" t="s">
        <v>22</v>
      </c>
      <c r="D11" s="15" t="s">
        <v>10</v>
      </c>
      <c r="E11" s="16" t="s">
        <v>24</v>
      </c>
      <c r="F11" s="17" t="s">
        <v>12</v>
      </c>
      <c r="G11" s="17" t="s">
        <v>12</v>
      </c>
      <c r="H11" s="33" t="s">
        <v>12</v>
      </c>
    </row>
    <row r="12" spans="2:9" ht="43.5" customHeight="1" x14ac:dyDescent="0.35">
      <c r="B12" s="26" t="s">
        <v>8</v>
      </c>
      <c r="C12" s="9" t="s">
        <v>22</v>
      </c>
      <c r="D12" s="15" t="s">
        <v>10</v>
      </c>
      <c r="E12" s="16" t="s">
        <v>25</v>
      </c>
      <c r="F12" s="17" t="s">
        <v>12</v>
      </c>
      <c r="G12" s="17" t="s">
        <v>12</v>
      </c>
      <c r="H12" s="33" t="s">
        <v>12</v>
      </c>
    </row>
    <row r="13" spans="2:9" ht="15.5" x14ac:dyDescent="0.35">
      <c r="B13" s="26" t="s">
        <v>8</v>
      </c>
      <c r="C13" s="8" t="s">
        <v>26</v>
      </c>
      <c r="D13" s="3" t="s">
        <v>10</v>
      </c>
      <c r="E13" s="13" t="s">
        <v>27</v>
      </c>
      <c r="F13" s="4" t="s">
        <v>12</v>
      </c>
      <c r="G13" s="4" t="s">
        <v>12</v>
      </c>
      <c r="H13" s="30" t="s">
        <v>12</v>
      </c>
    </row>
    <row r="14" spans="2:9" ht="31" x14ac:dyDescent="0.35">
      <c r="B14" s="26" t="s">
        <v>8</v>
      </c>
      <c r="C14" s="11" t="s">
        <v>28</v>
      </c>
      <c r="D14" s="3" t="s">
        <v>10</v>
      </c>
      <c r="E14" s="13" t="s">
        <v>29</v>
      </c>
      <c r="F14" s="4" t="s">
        <v>12</v>
      </c>
      <c r="G14" s="4" t="s">
        <v>12</v>
      </c>
      <c r="H14" s="30" t="s">
        <v>12</v>
      </c>
    </row>
    <row r="15" spans="2:9" ht="46.5" customHeight="1" x14ac:dyDescent="0.35">
      <c r="B15" s="26" t="s">
        <v>8</v>
      </c>
      <c r="C15" s="19" t="s">
        <v>30</v>
      </c>
      <c r="D15" s="3" t="s">
        <v>10</v>
      </c>
      <c r="E15" s="13" t="s">
        <v>31</v>
      </c>
      <c r="F15" s="4" t="s">
        <v>12</v>
      </c>
      <c r="G15" s="4" t="s">
        <v>12</v>
      </c>
      <c r="H15" s="30" t="s">
        <v>12</v>
      </c>
    </row>
    <row r="16" spans="2:9" ht="15.5" x14ac:dyDescent="0.35">
      <c r="B16" s="27" t="s">
        <v>32</v>
      </c>
      <c r="C16" s="9" t="s">
        <v>22</v>
      </c>
      <c r="D16" s="15" t="s">
        <v>10</v>
      </c>
      <c r="E16" s="16" t="s">
        <v>33</v>
      </c>
      <c r="F16" s="17" t="s">
        <v>12</v>
      </c>
      <c r="G16" s="17" t="s">
        <v>12</v>
      </c>
      <c r="H16" s="33" t="s">
        <v>12</v>
      </c>
    </row>
    <row r="17" spans="2:9" ht="46.5" customHeight="1" x14ac:dyDescent="0.35">
      <c r="B17" s="27" t="s">
        <v>34</v>
      </c>
      <c r="C17" s="19" t="s">
        <v>30</v>
      </c>
      <c r="D17" s="3" t="s">
        <v>10</v>
      </c>
      <c r="E17" s="13" t="s">
        <v>35</v>
      </c>
      <c r="F17" s="4" t="s">
        <v>12</v>
      </c>
      <c r="G17" s="7" t="s">
        <v>36</v>
      </c>
      <c r="H17" s="30" t="s">
        <v>12</v>
      </c>
    </row>
    <row r="18" spans="2:9" ht="46.5" x14ac:dyDescent="0.35">
      <c r="B18" s="27" t="s">
        <v>34</v>
      </c>
      <c r="C18" s="19" t="s">
        <v>30</v>
      </c>
      <c r="D18" s="3" t="s">
        <v>37</v>
      </c>
      <c r="E18" s="13" t="s">
        <v>38</v>
      </c>
      <c r="F18" s="4" t="s">
        <v>12</v>
      </c>
      <c r="G18" s="7" t="s">
        <v>36</v>
      </c>
      <c r="H18" s="30" t="s">
        <v>12</v>
      </c>
    </row>
    <row r="19" spans="2:9" ht="46.5" x14ac:dyDescent="0.35">
      <c r="B19" s="27" t="s">
        <v>34</v>
      </c>
      <c r="C19" s="19" t="s">
        <v>30</v>
      </c>
      <c r="D19" s="3" t="s">
        <v>37</v>
      </c>
      <c r="E19" s="13" t="s">
        <v>39</v>
      </c>
      <c r="F19" s="4" t="s">
        <v>12</v>
      </c>
      <c r="G19" s="7" t="s">
        <v>36</v>
      </c>
      <c r="H19" s="30" t="s">
        <v>12</v>
      </c>
    </row>
    <row r="20" spans="2:9" ht="48" customHeight="1" x14ac:dyDescent="0.35">
      <c r="B20" s="27" t="s">
        <v>34</v>
      </c>
      <c r="C20" s="10" t="s">
        <v>9</v>
      </c>
      <c r="D20" s="3" t="s">
        <v>37</v>
      </c>
      <c r="E20" s="13" t="s">
        <v>40</v>
      </c>
      <c r="F20" s="6" t="s">
        <v>14</v>
      </c>
      <c r="G20" s="7" t="s">
        <v>41</v>
      </c>
      <c r="H20" s="30" t="s">
        <v>12</v>
      </c>
    </row>
    <row r="21" spans="2:9" ht="31" x14ac:dyDescent="0.35">
      <c r="B21" s="27" t="s">
        <v>34</v>
      </c>
      <c r="C21" s="9" t="s">
        <v>22</v>
      </c>
      <c r="D21" s="3" t="s">
        <v>10</v>
      </c>
      <c r="E21" s="13" t="s">
        <v>42</v>
      </c>
      <c r="F21" s="4" t="s">
        <v>12</v>
      </c>
      <c r="G21" s="7" t="s">
        <v>43</v>
      </c>
      <c r="H21" s="30" t="s">
        <v>12</v>
      </c>
    </row>
    <row r="22" spans="2:9" ht="31" x14ac:dyDescent="0.35">
      <c r="B22" s="27" t="s">
        <v>34</v>
      </c>
      <c r="C22" s="9" t="s">
        <v>22</v>
      </c>
      <c r="D22" s="3" t="s">
        <v>10</v>
      </c>
      <c r="E22" s="13" t="s">
        <v>44</v>
      </c>
      <c r="F22" s="4" t="s">
        <v>12</v>
      </c>
      <c r="G22" s="7" t="s">
        <v>43</v>
      </c>
      <c r="H22" s="30" t="s">
        <v>12</v>
      </c>
    </row>
    <row r="23" spans="2:9" ht="15.5" x14ac:dyDescent="0.35">
      <c r="B23" s="28" t="s">
        <v>45</v>
      </c>
      <c r="C23" s="8" t="s">
        <v>26</v>
      </c>
      <c r="D23" s="3" t="s">
        <v>37</v>
      </c>
      <c r="E23" s="13" t="s">
        <v>46</v>
      </c>
      <c r="F23" s="4" t="s">
        <v>12</v>
      </c>
      <c r="G23" s="4" t="s">
        <v>12</v>
      </c>
      <c r="H23" s="30" t="s">
        <v>12</v>
      </c>
    </row>
    <row r="24" spans="2:9" ht="43.5" x14ac:dyDescent="0.35">
      <c r="B24" s="28" t="s">
        <v>45</v>
      </c>
      <c r="C24" s="8" t="s">
        <v>26</v>
      </c>
      <c r="D24" s="3" t="s">
        <v>10</v>
      </c>
      <c r="E24" s="13" t="s">
        <v>47</v>
      </c>
      <c r="F24" s="4" t="s">
        <v>12</v>
      </c>
      <c r="G24" s="4" t="s">
        <v>12</v>
      </c>
      <c r="H24" s="31" t="s">
        <v>14</v>
      </c>
    </row>
    <row r="25" spans="2:9" ht="31" x14ac:dyDescent="0.35">
      <c r="B25" s="28" t="s">
        <v>45</v>
      </c>
      <c r="C25" s="11" t="s">
        <v>28</v>
      </c>
      <c r="D25" s="3" t="s">
        <v>10</v>
      </c>
      <c r="E25" s="13" t="s">
        <v>48</v>
      </c>
      <c r="F25" s="4" t="s">
        <v>12</v>
      </c>
      <c r="G25" s="4" t="s">
        <v>12</v>
      </c>
      <c r="H25" s="31" t="s">
        <v>14</v>
      </c>
    </row>
    <row r="26" spans="2:9" ht="46.5" customHeight="1" x14ac:dyDescent="0.35">
      <c r="B26" s="28" t="s">
        <v>45</v>
      </c>
      <c r="C26" s="10" t="s">
        <v>9</v>
      </c>
      <c r="D26" s="3" t="s">
        <v>10</v>
      </c>
      <c r="E26" s="13" t="s">
        <v>49</v>
      </c>
      <c r="F26" s="4" t="s">
        <v>12</v>
      </c>
      <c r="G26" s="4" t="s">
        <v>12</v>
      </c>
      <c r="H26" s="30" t="s">
        <v>12</v>
      </c>
    </row>
    <row r="27" spans="2:9" ht="46.5" customHeight="1" x14ac:dyDescent="0.35">
      <c r="B27" s="28" t="s">
        <v>45</v>
      </c>
      <c r="C27" s="10" t="s">
        <v>9</v>
      </c>
      <c r="D27" s="3" t="s">
        <v>50</v>
      </c>
      <c r="E27" s="13" t="s">
        <v>51</v>
      </c>
      <c r="F27" s="4" t="s">
        <v>12</v>
      </c>
      <c r="G27" s="7" t="s">
        <v>52</v>
      </c>
      <c r="H27" s="30" t="s">
        <v>12</v>
      </c>
    </row>
    <row r="28" spans="2:9" ht="46.5" customHeight="1" x14ac:dyDescent="0.35">
      <c r="B28" s="28" t="s">
        <v>45</v>
      </c>
      <c r="C28" s="10" t="s">
        <v>9</v>
      </c>
      <c r="D28" s="3" t="s">
        <v>50</v>
      </c>
      <c r="E28" s="13" t="s">
        <v>53</v>
      </c>
      <c r="F28" s="4" t="s">
        <v>12</v>
      </c>
      <c r="G28" s="7" t="s">
        <v>52</v>
      </c>
      <c r="H28" s="30" t="s">
        <v>12</v>
      </c>
      <c r="I28" t="s">
        <v>54</v>
      </c>
    </row>
    <row r="29" spans="2:9" ht="46.5" customHeight="1" x14ac:dyDescent="0.35">
      <c r="B29" s="28" t="s">
        <v>55</v>
      </c>
      <c r="C29" s="12" t="s">
        <v>16</v>
      </c>
      <c r="D29" s="3" t="s">
        <v>10</v>
      </c>
      <c r="E29" s="13" t="s">
        <v>56</v>
      </c>
      <c r="F29" s="4" t="s">
        <v>12</v>
      </c>
      <c r="G29" s="7" t="s">
        <v>52</v>
      </c>
      <c r="H29" s="30" t="s">
        <v>12</v>
      </c>
    </row>
    <row r="30" spans="2:9" ht="58.5" customHeight="1" x14ac:dyDescent="0.35">
      <c r="B30" s="28" t="s">
        <v>45</v>
      </c>
      <c r="C30" s="12" t="s">
        <v>16</v>
      </c>
      <c r="D30" s="3" t="s">
        <v>10</v>
      </c>
      <c r="E30" s="13" t="s">
        <v>57</v>
      </c>
      <c r="F30" s="4" t="s">
        <v>12</v>
      </c>
      <c r="G30" s="7" t="s">
        <v>41</v>
      </c>
      <c r="H30" s="30" t="s">
        <v>12</v>
      </c>
    </row>
    <row r="31" spans="2:9" ht="31" x14ac:dyDescent="0.35">
      <c r="B31" s="28" t="s">
        <v>45</v>
      </c>
      <c r="C31" s="9" t="s">
        <v>22</v>
      </c>
      <c r="D31" s="3" t="s">
        <v>10</v>
      </c>
      <c r="E31" s="13" t="s">
        <v>58</v>
      </c>
      <c r="F31" s="4" t="s">
        <v>12</v>
      </c>
      <c r="G31" s="7" t="s">
        <v>43</v>
      </c>
      <c r="H31" s="30" t="s">
        <v>12</v>
      </c>
    </row>
    <row r="32" spans="2:9" ht="31" x14ac:dyDescent="0.35">
      <c r="B32" s="28" t="s">
        <v>45</v>
      </c>
      <c r="C32" s="9" t="s">
        <v>22</v>
      </c>
      <c r="D32" s="3" t="s">
        <v>10</v>
      </c>
      <c r="E32" s="13" t="s">
        <v>59</v>
      </c>
      <c r="F32" s="4" t="s">
        <v>12</v>
      </c>
      <c r="G32" s="7" t="s">
        <v>60</v>
      </c>
      <c r="H32" s="30" t="s">
        <v>12</v>
      </c>
    </row>
    <row r="33" spans="2:9" ht="31" x14ac:dyDescent="0.35">
      <c r="B33" s="28" t="s">
        <v>45</v>
      </c>
      <c r="C33" s="9" t="s">
        <v>22</v>
      </c>
      <c r="D33" s="3" t="s">
        <v>10</v>
      </c>
      <c r="E33" s="13" t="s">
        <v>61</v>
      </c>
      <c r="F33" s="4" t="s">
        <v>12</v>
      </c>
      <c r="G33" s="7" t="s">
        <v>60</v>
      </c>
      <c r="H33" s="30" t="s">
        <v>12</v>
      </c>
    </row>
    <row r="34" spans="2:9" ht="31" x14ac:dyDescent="0.35">
      <c r="B34" s="28" t="s">
        <v>45</v>
      </c>
      <c r="C34" s="9" t="s">
        <v>22</v>
      </c>
      <c r="D34" s="3" t="s">
        <v>10</v>
      </c>
      <c r="E34" s="13" t="s">
        <v>62</v>
      </c>
      <c r="F34" s="4" t="s">
        <v>12</v>
      </c>
      <c r="G34" s="7" t="s">
        <v>60</v>
      </c>
      <c r="H34" s="30" t="s">
        <v>12</v>
      </c>
    </row>
    <row r="35" spans="2:9" ht="46.5" x14ac:dyDescent="0.35">
      <c r="B35" s="28" t="s">
        <v>45</v>
      </c>
      <c r="C35" s="9" t="s">
        <v>22</v>
      </c>
      <c r="D35" s="3" t="s">
        <v>10</v>
      </c>
      <c r="E35" s="13" t="s">
        <v>63</v>
      </c>
      <c r="F35" s="4" t="s">
        <v>12</v>
      </c>
      <c r="G35" s="7" t="s">
        <v>64</v>
      </c>
      <c r="H35" s="30" t="s">
        <v>12</v>
      </c>
      <c r="I35" t="s">
        <v>54</v>
      </c>
    </row>
    <row r="36" spans="2:9" ht="30.9" customHeight="1" x14ac:dyDescent="0.35">
      <c r="B36" s="28" t="s">
        <v>55</v>
      </c>
      <c r="C36" s="11" t="s">
        <v>28</v>
      </c>
      <c r="D36" s="3" t="s">
        <v>10</v>
      </c>
      <c r="E36" s="13" t="s">
        <v>65</v>
      </c>
      <c r="F36" s="4" t="s">
        <v>12</v>
      </c>
      <c r="G36" s="6" t="s">
        <v>66</v>
      </c>
      <c r="H36" s="30" t="s">
        <v>12</v>
      </c>
    </row>
    <row r="37" spans="2:9" ht="30.9" customHeight="1" x14ac:dyDescent="0.35">
      <c r="B37" s="28" t="s">
        <v>55</v>
      </c>
      <c r="C37" s="11" t="s">
        <v>28</v>
      </c>
      <c r="D37" s="3" t="s">
        <v>10</v>
      </c>
      <c r="E37" s="13" t="s">
        <v>67</v>
      </c>
      <c r="F37" s="4" t="s">
        <v>12</v>
      </c>
      <c r="G37" s="6" t="s">
        <v>66</v>
      </c>
      <c r="H37" s="30" t="s">
        <v>12</v>
      </c>
    </row>
    <row r="38" spans="2:9" ht="30.9" customHeight="1" x14ac:dyDescent="0.35">
      <c r="B38" s="28" t="s">
        <v>55</v>
      </c>
      <c r="C38" s="11" t="s">
        <v>28</v>
      </c>
      <c r="D38" s="3" t="s">
        <v>10</v>
      </c>
      <c r="E38" s="13" t="s">
        <v>68</v>
      </c>
      <c r="F38" s="4" t="s">
        <v>12</v>
      </c>
      <c r="G38" s="4" t="s">
        <v>12</v>
      </c>
      <c r="H38" s="30" t="s">
        <v>12</v>
      </c>
    </row>
    <row r="39" spans="2:9" ht="30.9" customHeight="1" x14ac:dyDescent="0.35">
      <c r="B39" s="28" t="s">
        <v>55</v>
      </c>
      <c r="C39" s="11" t="s">
        <v>28</v>
      </c>
      <c r="D39" s="3" t="s">
        <v>10</v>
      </c>
      <c r="E39" s="13" t="s">
        <v>69</v>
      </c>
      <c r="F39" s="4" t="s">
        <v>12</v>
      </c>
      <c r="G39" s="6" t="s">
        <v>66</v>
      </c>
      <c r="H39" s="30" t="s">
        <v>12</v>
      </c>
      <c r="I39" t="s">
        <v>70</v>
      </c>
    </row>
    <row r="40" spans="2:9" ht="30.9" customHeight="1" x14ac:dyDescent="0.35">
      <c r="B40" s="28" t="s">
        <v>55</v>
      </c>
      <c r="C40" s="11" t="s">
        <v>28</v>
      </c>
      <c r="D40" s="3" t="s">
        <v>10</v>
      </c>
      <c r="E40" s="13" t="s">
        <v>71</v>
      </c>
      <c r="F40" s="4" t="s">
        <v>12</v>
      </c>
      <c r="G40" s="6" t="s">
        <v>66</v>
      </c>
      <c r="H40" s="30" t="s">
        <v>12</v>
      </c>
      <c r="I40" t="s">
        <v>70</v>
      </c>
    </row>
    <row r="41" spans="2:9" ht="31" x14ac:dyDescent="0.35">
      <c r="B41" s="29" t="s">
        <v>72</v>
      </c>
      <c r="C41" s="11" t="s">
        <v>28</v>
      </c>
      <c r="D41" s="3" t="s">
        <v>10</v>
      </c>
      <c r="E41" s="18" t="s">
        <v>73</v>
      </c>
      <c r="F41" s="4" t="s">
        <v>12</v>
      </c>
      <c r="G41" s="4" t="s">
        <v>12</v>
      </c>
      <c r="H41" s="30" t="s">
        <v>12</v>
      </c>
    </row>
    <row r="42" spans="2:9" ht="15.5" x14ac:dyDescent="0.35">
      <c r="B42" s="29" t="s">
        <v>72</v>
      </c>
      <c r="C42" s="9" t="s">
        <v>22</v>
      </c>
      <c r="D42" s="3" t="s">
        <v>10</v>
      </c>
      <c r="E42" s="13" t="s">
        <v>74</v>
      </c>
      <c r="F42" s="4" t="s">
        <v>12</v>
      </c>
      <c r="G42" s="4" t="s">
        <v>12</v>
      </c>
      <c r="H42" s="31" t="s">
        <v>14</v>
      </c>
    </row>
    <row r="43" spans="2:9" ht="31" x14ac:dyDescent="0.35">
      <c r="B43" s="29" t="s">
        <v>72</v>
      </c>
      <c r="C43" s="9" t="s">
        <v>22</v>
      </c>
      <c r="D43" s="3" t="s">
        <v>10</v>
      </c>
      <c r="E43" s="13" t="s">
        <v>75</v>
      </c>
      <c r="F43" s="4" t="s">
        <v>12</v>
      </c>
      <c r="G43" s="7" t="s">
        <v>43</v>
      </c>
      <c r="H43" s="40" t="s">
        <v>12</v>
      </c>
    </row>
    <row r="44" spans="2:9" ht="15.5" x14ac:dyDescent="0.35">
      <c r="B44" s="34" t="s">
        <v>72</v>
      </c>
      <c r="C44" s="35" t="s">
        <v>22</v>
      </c>
      <c r="D44" s="36" t="s">
        <v>10</v>
      </c>
      <c r="E44" s="37" t="s">
        <v>76</v>
      </c>
      <c r="F44" s="38" t="s">
        <v>12</v>
      </c>
      <c r="G44" s="38" t="s">
        <v>12</v>
      </c>
      <c r="H44" s="39" t="s">
        <v>14</v>
      </c>
    </row>
  </sheetData>
  <conditionalFormatting sqref="E2:E44">
    <cfRule type="beginsWith" dxfId="5" priority="11" operator="beginsWith" text="NA">
      <formula>LEFT(E2,LEN("NA"))="NA"</formula>
    </cfRule>
  </conditionalFormatting>
  <conditionalFormatting sqref="F1:H44">
    <cfRule type="beginsWith" dxfId="4" priority="1" operator="beginsWith" text="NA">
      <formula>LEFT(F1,LEN("NA"))="NA"</formula>
    </cfRule>
    <cfRule type="beginsWith" dxfId="3" priority="2" operator="beginsWith" text="Low">
      <formula>LEFT(F1,LEN("Low"))="Low"</formula>
    </cfRule>
    <cfRule type="beginsWith" dxfId="2" priority="3" operator="beginsWith" text="Middle">
      <formula>LEFT(F1,LEN("Middle"))="Middle"</formula>
    </cfRule>
    <cfRule type="beginsWith" dxfId="1" priority="4" operator="beginsWith" text="High">
      <formula>LEFT(F1,LEN("High"))="High"</formula>
    </cfRule>
    <cfRule type="beginsWith" dxfId="0" priority="5" operator="beginsWith" text="Very high">
      <formula>LEFT(F1,LEN("Very high"))="Very high"</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9791-41A8-407C-B6D9-F7855A41EE45}">
  <sheetPr>
    <tabColor rgb="FFFCF596"/>
  </sheetPr>
  <dimension ref="A1"/>
  <sheetViews>
    <sheetView tabSelected="1" zoomScale="115" zoomScaleNormal="115" workbookViewId="0">
      <selection activeCell="A11" sqref="A11"/>
    </sheetView>
  </sheetViews>
  <sheetFormatPr baseColWidth="10" defaultColWidth="10.90625" defaultRowHeight="14.5" x14ac:dyDescent="0.35"/>
  <cols>
    <col min="1" max="16384" width="10.90625" style="84"/>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B9A3-B2AC-4CCE-83AA-BBA256FE973A}">
  <sheetPr>
    <tabColor rgb="FFFCF596"/>
  </sheetPr>
  <dimension ref="B3:D28"/>
  <sheetViews>
    <sheetView showGridLines="0" showZeros="0" zoomScaleNormal="100" workbookViewId="0">
      <selection activeCell="C33" sqref="C33"/>
    </sheetView>
  </sheetViews>
  <sheetFormatPr baseColWidth="10" defaultColWidth="10.90625" defaultRowHeight="16" x14ac:dyDescent="0.4"/>
  <cols>
    <col min="1" max="1" width="10.90625" style="71"/>
    <col min="2" max="2" width="21" style="71" customWidth="1"/>
    <col min="3" max="3" width="44.1796875" style="71" customWidth="1"/>
    <col min="4" max="4" width="39.36328125" style="71" customWidth="1"/>
    <col min="5" max="14" width="13.54296875" style="71" customWidth="1"/>
    <col min="15" max="15" width="41" style="71" customWidth="1"/>
    <col min="16" max="16384" width="10.90625" style="71"/>
  </cols>
  <sheetData>
    <row r="3" spans="2:3" s="69" customFormat="1" ht="21" x14ac:dyDescent="0.55000000000000004">
      <c r="B3" s="85" t="s">
        <v>178</v>
      </c>
    </row>
    <row r="4" spans="2:3" s="69" customFormat="1" ht="21" x14ac:dyDescent="0.55000000000000004">
      <c r="B4" s="68"/>
    </row>
    <row r="5" spans="2:3" s="69" customFormat="1" x14ac:dyDescent="0.4">
      <c r="B5" s="70" t="s">
        <v>1141</v>
      </c>
    </row>
    <row r="7" spans="2:3" ht="21.5" customHeight="1" x14ac:dyDescent="0.4">
      <c r="B7" s="87" t="s">
        <v>169</v>
      </c>
      <c r="C7" s="87" t="s">
        <v>294</v>
      </c>
    </row>
    <row r="8" spans="2:3" ht="48" x14ac:dyDescent="0.4">
      <c r="B8" s="88"/>
      <c r="C8" s="72" t="str">
        <f>_xlfn.IFNA(VLOOKUP(B8,'Indicateurs Sectoriels - DIRECT'!$B$7:$D$44,3,FALSE),"")</f>
        <v/>
      </c>
    </row>
    <row r="9" spans="2:3" x14ac:dyDescent="0.4">
      <c r="B9" s="103"/>
      <c r="C9" s="72" t="str">
        <f>_xlfn.IFNA(VLOOKUP(B9,'Indicateurs Sectoriels - DIRECT'!$B$7:$D$44,3,FALSE),"")</f>
        <v/>
      </c>
    </row>
    <row r="12" spans="2:3" ht="21" x14ac:dyDescent="0.55000000000000004">
      <c r="B12" s="85" t="s">
        <v>179</v>
      </c>
    </row>
    <row r="13" spans="2:3" ht="21" x14ac:dyDescent="0.55000000000000004">
      <c r="B13" s="68"/>
    </row>
    <row r="14" spans="2:3" x14ac:dyDescent="0.4">
      <c r="B14" s="70" t="s">
        <v>1157</v>
      </c>
    </row>
    <row r="15" spans="2:3" x14ac:dyDescent="0.4">
      <c r="B15" s="73" t="s">
        <v>1156</v>
      </c>
    </row>
    <row r="16" spans="2:3" x14ac:dyDescent="0.4">
      <c r="B16" s="73" t="s">
        <v>1158</v>
      </c>
    </row>
    <row r="18" spans="2:4" ht="24" customHeight="1" x14ac:dyDescent="0.4">
      <c r="B18" s="87" t="s">
        <v>169</v>
      </c>
      <c r="C18" s="87" t="s">
        <v>181</v>
      </c>
      <c r="D18" s="87" t="s">
        <v>230</v>
      </c>
    </row>
    <row r="19" spans="2:4" x14ac:dyDescent="0.4">
      <c r="B19" s="88">
        <f t="shared" ref="B19:B23" si="0">$B$8</f>
        <v>0</v>
      </c>
      <c r="C19" s="72"/>
      <c r="D19" s="72"/>
    </row>
    <row r="20" spans="2:4" x14ac:dyDescent="0.4">
      <c r="B20" s="88">
        <f t="shared" si="0"/>
        <v>0</v>
      </c>
      <c r="C20" s="72"/>
      <c r="D20" s="72"/>
    </row>
    <row r="21" spans="2:4" x14ac:dyDescent="0.4">
      <c r="B21" s="88">
        <f t="shared" si="0"/>
        <v>0</v>
      </c>
      <c r="C21" s="72"/>
      <c r="D21" s="72"/>
    </row>
    <row r="22" spans="2:4" x14ac:dyDescent="0.4">
      <c r="B22" s="88">
        <f t="shared" si="0"/>
        <v>0</v>
      </c>
      <c r="C22" s="72"/>
      <c r="D22" s="72"/>
    </row>
    <row r="23" spans="2:4" x14ac:dyDescent="0.4">
      <c r="B23" s="88">
        <f t="shared" si="0"/>
        <v>0</v>
      </c>
      <c r="C23" s="72"/>
      <c r="D23" s="72"/>
    </row>
    <row r="24" spans="2:4" x14ac:dyDescent="0.4">
      <c r="B24" s="88">
        <f>$B$9</f>
        <v>0</v>
      </c>
      <c r="C24" s="72"/>
      <c r="D24" s="72"/>
    </row>
    <row r="25" spans="2:4" x14ac:dyDescent="0.4">
      <c r="B25" s="88">
        <f t="shared" ref="B25:B28" si="1">$B$9</f>
        <v>0</v>
      </c>
      <c r="C25" s="72"/>
      <c r="D25" s="72"/>
    </row>
    <row r="26" spans="2:4" x14ac:dyDescent="0.4">
      <c r="B26" s="88">
        <f t="shared" si="1"/>
        <v>0</v>
      </c>
      <c r="C26" s="72"/>
      <c r="D26" s="72"/>
    </row>
    <row r="27" spans="2:4" x14ac:dyDescent="0.4">
      <c r="B27" s="88">
        <f t="shared" si="1"/>
        <v>0</v>
      </c>
      <c r="C27" s="72"/>
      <c r="D27" s="72"/>
    </row>
    <row r="28" spans="2:4" x14ac:dyDescent="0.4">
      <c r="B28" s="88">
        <f t="shared" si="1"/>
        <v>0</v>
      </c>
      <c r="C28" s="72"/>
      <c r="D28" s="72"/>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E695C5F-A00F-42E3-B9A1-F88F6C2EB9E1}">
          <x14:formula1>
            <xm:f>'Indicateurs Sectoriels - DIRECT'!$B$7:$B$44</xm:f>
          </x14:formula1>
          <xm:sqref>B8:B9 C19:D28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61AC-5548-4B9E-A8DF-B6FD3F781139}">
  <sheetPr>
    <tabColor rgb="FFFCF596"/>
  </sheetPr>
  <dimension ref="B1:N28"/>
  <sheetViews>
    <sheetView showGridLines="0" showZeros="0" zoomScale="85" zoomScaleNormal="85" workbookViewId="0">
      <selection activeCell="D20" sqref="D20"/>
    </sheetView>
  </sheetViews>
  <sheetFormatPr baseColWidth="10" defaultColWidth="10.90625" defaultRowHeight="16" x14ac:dyDescent="0.4"/>
  <cols>
    <col min="1" max="1" width="10.90625" style="71"/>
    <col min="2" max="2" width="25.08984375" style="71" customWidth="1"/>
    <col min="3" max="3" width="68.54296875" style="71" customWidth="1"/>
    <col min="4" max="8" width="32.453125" style="71" customWidth="1"/>
    <col min="9" max="13" width="24.453125" style="71" customWidth="1"/>
    <col min="14" max="14" width="34.36328125" style="71" customWidth="1"/>
    <col min="15" max="15" width="41" style="71" customWidth="1"/>
    <col min="16" max="16384" width="10.90625" style="71"/>
  </cols>
  <sheetData>
    <row r="1" spans="2:14" ht="21" x14ac:dyDescent="0.55000000000000004">
      <c r="B1" s="85" t="s">
        <v>180</v>
      </c>
    </row>
    <row r="2" spans="2:14" ht="21" x14ac:dyDescent="0.55000000000000004">
      <c r="B2" s="68"/>
    </row>
    <row r="3" spans="2:14" x14ac:dyDescent="0.4">
      <c r="B3" s="70" t="s">
        <v>247</v>
      </c>
    </row>
    <row r="4" spans="2:14" x14ac:dyDescent="0.4">
      <c r="B4" s="70" t="s">
        <v>248</v>
      </c>
    </row>
    <row r="5" spans="2:14" x14ac:dyDescent="0.4">
      <c r="B5" s="70" t="s">
        <v>251</v>
      </c>
      <c r="C5" s="71" t="s">
        <v>249</v>
      </c>
    </row>
    <row r="6" spans="2:14" x14ac:dyDescent="0.4">
      <c r="B6" s="70"/>
      <c r="C6" s="71" t="s">
        <v>250</v>
      </c>
    </row>
    <row r="7" spans="2:14" x14ac:dyDescent="0.4">
      <c r="B7" s="70" t="s">
        <v>524</v>
      </c>
    </row>
    <row r="8" spans="2:14" x14ac:dyDescent="0.4">
      <c r="B8" s="70"/>
    </row>
    <row r="9" spans="2:14" x14ac:dyDescent="0.4">
      <c r="B9" s="70"/>
    </row>
    <row r="10" spans="2:14" ht="29.5" customHeight="1" x14ac:dyDescent="0.4">
      <c r="D10" s="101" t="s">
        <v>523</v>
      </c>
      <c r="I10" s="101" t="s">
        <v>525</v>
      </c>
    </row>
    <row r="11" spans="2:14" s="86" customFormat="1" ht="55.5" x14ac:dyDescent="0.5">
      <c r="B11" s="87" t="s">
        <v>184</v>
      </c>
      <c r="C11" s="87" t="s">
        <v>182</v>
      </c>
      <c r="D11" s="306" t="s">
        <v>272</v>
      </c>
      <c r="E11" s="307" t="s">
        <v>126</v>
      </c>
      <c r="F11" s="308" t="s">
        <v>28</v>
      </c>
      <c r="G11" s="309" t="s">
        <v>127</v>
      </c>
      <c r="H11" s="310" t="s">
        <v>128</v>
      </c>
      <c r="I11" s="306" t="s">
        <v>272</v>
      </c>
      <c r="J11" s="307" t="s">
        <v>126</v>
      </c>
      <c r="K11" s="91" t="s">
        <v>28</v>
      </c>
      <c r="L11" s="309" t="s">
        <v>127</v>
      </c>
      <c r="M11" s="310" t="s">
        <v>128</v>
      </c>
      <c r="N11" s="217" t="s">
        <v>183</v>
      </c>
    </row>
    <row r="12" spans="2:14" x14ac:dyDescent="0.4">
      <c r="B12" s="88">
        <f>'1. Sélection des secteurs'!B8</f>
        <v>0</v>
      </c>
      <c r="C12" s="95" t="str">
        <f>_xlfn.IFNA(VLOOKUP(B12,'Indicateurs Sectoriels - DIRECT'!$B$7:$D$44,2,FALSE),"")</f>
        <v/>
      </c>
      <c r="D12" s="74" t="str">
        <f>_xlfn.IFNA(VLOOKUP($B12,'Indicateurs Sectoriels - DIRECT'!$B$7:$I$44,4,FALSE),"")</f>
        <v/>
      </c>
      <c r="E12" s="75" t="str">
        <f>_xlfn.IFNA(VLOOKUP($B12,'Indicateurs Sectoriels - DIRECT'!$B$7:$I$44,5,FALSE),"")</f>
        <v/>
      </c>
      <c r="F12" s="75" t="str">
        <f>_xlfn.IFNA(VLOOKUP($B12,'Indicateurs Sectoriels - DIRECT'!$B$7:$I$44,6,FALSE),"")</f>
        <v/>
      </c>
      <c r="G12" s="75" t="str">
        <f>_xlfn.IFNA(VLOOKUP($B12,'Indicateurs Sectoriels - DIRECT'!$B$7:$I$44,7,FALSE),"")</f>
        <v/>
      </c>
      <c r="H12" s="75" t="str">
        <f>_xlfn.IFNA(VLOOKUP($B12,'Indicateurs Sectoriels - DIRECT'!$B$7:$I$44,8,FALSE),"")</f>
        <v/>
      </c>
      <c r="I12" s="74" t="str">
        <f>D12</f>
        <v/>
      </c>
      <c r="J12" s="74" t="str">
        <f>E12</f>
        <v/>
      </c>
      <c r="K12" s="74" t="str">
        <f t="shared" ref="K12:M13" si="0">F12</f>
        <v/>
      </c>
      <c r="L12" s="74" t="str">
        <f t="shared" si="0"/>
        <v/>
      </c>
      <c r="M12" s="74" t="str">
        <f t="shared" si="0"/>
        <v/>
      </c>
      <c r="N12" s="94"/>
    </row>
    <row r="13" spans="2:14" x14ac:dyDescent="0.4">
      <c r="B13" s="103">
        <f>'1. Sélection des secteurs'!B9</f>
        <v>0</v>
      </c>
      <c r="C13" s="104" t="str">
        <f>_xlfn.IFNA(VLOOKUP(B13,'Indicateurs Sectoriels - DIRECT'!$B$7:$D$44,2,FALSE),"")</f>
        <v/>
      </c>
      <c r="D13" s="75" t="str">
        <f>_xlfn.IFNA(VLOOKUP($B13,'Indicateurs Sectoriels - DIRECT'!$B$7:$I$44,4,FALSE),"")</f>
        <v/>
      </c>
      <c r="E13" s="75" t="str">
        <f>_xlfn.IFNA(VLOOKUP($B13,'Indicateurs Sectoriels - DIRECT'!$B$7:$I$44,5,FALSE),"")</f>
        <v/>
      </c>
      <c r="F13" s="75" t="str">
        <f>_xlfn.IFNA(VLOOKUP($B13,'Indicateurs Sectoriels - DIRECT'!$B$7:$I$44,6,FALSE),"")</f>
        <v/>
      </c>
      <c r="G13" s="75" t="str">
        <f>_xlfn.IFNA(VLOOKUP($B13,'Indicateurs Sectoriels - DIRECT'!$B$7:$I$44,7,FALSE),"")</f>
        <v/>
      </c>
      <c r="H13" s="75" t="str">
        <f>_xlfn.IFNA(VLOOKUP($B13,'Indicateurs Sectoriels - DIRECT'!$B$7:$I$44,8,FALSE),"")</f>
        <v/>
      </c>
      <c r="I13" s="74" t="str">
        <f>D13</f>
        <v/>
      </c>
      <c r="J13" s="74" t="str">
        <f t="shared" ref="J13" si="1">E13</f>
        <v/>
      </c>
      <c r="K13" s="74" t="str">
        <f t="shared" si="0"/>
        <v/>
      </c>
      <c r="L13" s="74" t="str">
        <f t="shared" si="0"/>
        <v/>
      </c>
      <c r="M13" s="74" t="str">
        <f t="shared" si="0"/>
        <v/>
      </c>
      <c r="N13" s="94"/>
    </row>
    <row r="16" spans="2:14" ht="21" x14ac:dyDescent="0.55000000000000004">
      <c r="B16" s="85" t="s">
        <v>271</v>
      </c>
    </row>
    <row r="18" spans="2:14" s="97" customFormat="1" ht="26.5" customHeight="1" x14ac:dyDescent="0.35">
      <c r="B18" s="101" t="s">
        <v>281</v>
      </c>
      <c r="D18" s="130" t="s">
        <v>526</v>
      </c>
    </row>
    <row r="19" spans="2:14" ht="37" customHeight="1" x14ac:dyDescent="0.4">
      <c r="C19" s="87" t="s">
        <v>280</v>
      </c>
      <c r="D19" s="129" t="s">
        <v>278</v>
      </c>
      <c r="E19" s="74" t="s">
        <v>283</v>
      </c>
      <c r="F19" s="70"/>
      <c r="G19" s="70"/>
      <c r="N19" s="77"/>
    </row>
    <row r="20" spans="2:14" ht="64" x14ac:dyDescent="0.4">
      <c r="B20" s="306" t="s">
        <v>272</v>
      </c>
      <c r="C20" s="133" t="str">
        <f>'Indicateurs génériques'!$B$2</f>
        <v>- ha occupés et transformés / convertis, ventilés par type d'occupation / usage (passé et actuel)</v>
      </c>
      <c r="D20" s="113" t="str">
        <f>C20</f>
        <v>- ha occupés et transformés / convertis, ventilés par type d'occupation / usage (passé et actuel)</v>
      </c>
      <c r="E20" s="76"/>
      <c r="N20" s="77"/>
    </row>
    <row r="21" spans="2:14" ht="37" x14ac:dyDescent="0.4">
      <c r="B21" s="307" t="s">
        <v>126</v>
      </c>
      <c r="C21" s="99" t="str">
        <f>'Indicateurs génériques'!$B$3</f>
        <v xml:space="preserve">- Consommation d’eau totale (en m3) </v>
      </c>
      <c r="D21" s="113" t="str">
        <f t="shared" ref="D21:D22" si="2">C21</f>
        <v xml:space="preserve">- Consommation d’eau totale (en m3) </v>
      </c>
      <c r="E21" s="76"/>
    </row>
    <row r="22" spans="2:14" ht="35.5" customHeight="1" x14ac:dyDescent="0.4">
      <c r="B22" s="308" t="s">
        <v>28</v>
      </c>
      <c r="C22" s="99" t="str">
        <f>'Indicateurs génériques'!$B$4</f>
        <v>- Emissions de t ou kg CO2 eq scope 1</v>
      </c>
      <c r="D22" s="113" t="str">
        <f t="shared" si="2"/>
        <v>- Emissions de t ou kg CO2 eq scope 1</v>
      </c>
      <c r="E22" s="76"/>
    </row>
    <row r="24" spans="2:14" x14ac:dyDescent="0.4">
      <c r="B24" s="70" t="s">
        <v>282</v>
      </c>
    </row>
    <row r="25" spans="2:14" s="98" customFormat="1" ht="28" customHeight="1" x14ac:dyDescent="0.35">
      <c r="D25" s="315" t="s">
        <v>280</v>
      </c>
      <c r="E25" s="315"/>
      <c r="F25" s="315"/>
      <c r="G25" s="315"/>
      <c r="H25" s="315"/>
      <c r="I25" s="315" t="s">
        <v>527</v>
      </c>
      <c r="J25" s="315"/>
      <c r="K25" s="315"/>
      <c r="L25" s="315"/>
      <c r="M25" s="315"/>
    </row>
    <row r="26" spans="2:14" ht="55.5" x14ac:dyDescent="0.4">
      <c r="B26" s="87" t="s">
        <v>184</v>
      </c>
      <c r="C26" s="87" t="s">
        <v>182</v>
      </c>
      <c r="D26" s="306" t="s">
        <v>272</v>
      </c>
      <c r="E26" s="307" t="s">
        <v>126</v>
      </c>
      <c r="F26" s="308" t="s">
        <v>28</v>
      </c>
      <c r="G26" s="309" t="s">
        <v>127</v>
      </c>
      <c r="H26" s="310" t="s">
        <v>128</v>
      </c>
      <c r="I26" s="306" t="s">
        <v>272</v>
      </c>
      <c r="J26" s="307" t="s">
        <v>126</v>
      </c>
      <c r="K26" s="91" t="s">
        <v>28</v>
      </c>
      <c r="L26" s="309" t="s">
        <v>127</v>
      </c>
      <c r="M26" s="310" t="s">
        <v>128</v>
      </c>
    </row>
    <row r="27" spans="2:14" ht="240" x14ac:dyDescent="0.4">
      <c r="B27" s="103">
        <f>'1. Sélection des secteurs'!B8</f>
        <v>0</v>
      </c>
      <c r="C27" s="95" t="str">
        <f>_xlfn.IFNA(VLOOKUP(B27,'Indicateurs Sectoriels - DIRECT'!$B$7:$D$44,2,FALSE),"")</f>
        <v/>
      </c>
      <c r="D27" s="105" t="str">
        <f>_xlfn.IFNA(VLOOKUP($B27,'Indicateurs Sectoriels - DIRECT'!$B$7:$S$44,9,FALSE),"")</f>
        <v/>
      </c>
      <c r="E27" s="100" t="str">
        <f>_xlfn.IFNA(VLOOKUP($B27,'Indicateurs Sectoriels - DIRECT'!$B$7:$S$44,11,FALSE),"")</f>
        <v/>
      </c>
      <c r="F27" s="100" t="str">
        <f>_xlfn.IFNA(VLOOKUP($B27,'Indicateurs Sectoriels - DIRECT'!$B$7:$S$44,13,FALSE),"")</f>
        <v/>
      </c>
      <c r="G27" s="100" t="str">
        <f>_xlfn.IFNA(VLOOKUP($B27,'Indicateurs Sectoriels - DIRECT'!$B$7:$S$44,15,FALSE),"")</f>
        <v/>
      </c>
      <c r="H27" s="100" t="str">
        <f>_xlfn.IFNA(VLOOKUP($B27,'Indicateurs Sectoriels - DIRECT'!$B$7:$S$44,17,FALSE),"")</f>
        <v/>
      </c>
      <c r="I27" s="96" t="str">
        <f>D27</f>
        <v/>
      </c>
      <c r="J27" s="96" t="str">
        <f t="shared" ref="J27:M27" si="3">E27</f>
        <v/>
      </c>
      <c r="K27" s="96" t="str">
        <f t="shared" si="3"/>
        <v/>
      </c>
      <c r="L27" s="96" t="str">
        <f t="shared" si="3"/>
        <v/>
      </c>
      <c r="M27" s="96" t="str">
        <f t="shared" si="3"/>
        <v/>
      </c>
    </row>
    <row r="28" spans="2:14" ht="336" x14ac:dyDescent="0.4">
      <c r="B28" s="88">
        <f>'1. Sélection des secteurs'!B9</f>
        <v>0</v>
      </c>
      <c r="C28" s="95" t="str">
        <f>_xlfn.IFNA(VLOOKUP(B28,'Indicateurs Sectoriels - DIRECT'!$B$7:$D$44,2,FALSE),"")</f>
        <v/>
      </c>
      <c r="D28" s="100" t="str">
        <f>_xlfn.IFNA(VLOOKUP($B28,'Indicateurs Sectoriels - DIRECT'!$B$7:$S$44,9,FALSE),"")</f>
        <v/>
      </c>
      <c r="E28" s="100" t="str">
        <f>_xlfn.IFNA(VLOOKUP($B28,'Indicateurs Sectoriels - DIRECT'!$B$7:$S$44,11,FALSE),"")</f>
        <v/>
      </c>
      <c r="F28" s="100" t="str">
        <f>_xlfn.IFNA(VLOOKUP($B28,'Indicateurs Sectoriels - DIRECT'!$B$7:$S$44,13,FALSE),"")</f>
        <v/>
      </c>
      <c r="G28" s="100" t="str">
        <f>_xlfn.IFNA(VLOOKUP($B28,'Indicateurs Sectoriels - DIRECT'!$B$7:$S$44,15,FALSE),"")</f>
        <v/>
      </c>
      <c r="H28" s="105" t="str">
        <f>_xlfn.IFNA(VLOOKUP($B28,'Indicateurs Sectoriels - DIRECT'!$B$7:$S$44,17,FALSE),"")</f>
        <v/>
      </c>
      <c r="I28" s="96" t="str">
        <f>D28</f>
        <v/>
      </c>
      <c r="J28" s="96" t="str">
        <f t="shared" ref="J28" si="4">E28</f>
        <v/>
      </c>
      <c r="K28" s="96" t="str">
        <f t="shared" ref="K28" si="5">F28</f>
        <v/>
      </c>
      <c r="L28" s="96" t="str">
        <f t="shared" ref="L28" si="6">G28</f>
        <v/>
      </c>
      <c r="M28" s="96" t="str">
        <f t="shared" ref="M28" si="7">H28</f>
        <v/>
      </c>
    </row>
  </sheetData>
  <mergeCells count="2">
    <mergeCell ref="I25:M25"/>
    <mergeCell ref="D25:H25"/>
  </mergeCells>
  <conditionalFormatting sqref="C20:C22">
    <cfRule type="beginsWith" dxfId="86" priority="1" operator="beginsWith" text="NA">
      <formula>LEFT(C20,LEN("NA"))="NA"</formula>
    </cfRule>
  </conditionalFormatting>
  <conditionalFormatting sqref="D12:M13">
    <cfRule type="cellIs" dxfId="85" priority="3" operator="equal">
      <formula>"Non matériel"</formula>
    </cfRule>
    <cfRule type="cellIs" dxfId="84" priority="4" operator="equal">
      <formula>"Matériel"</formula>
    </cfRule>
    <cfRule type="cellIs" dxfId="83" priority="5" operator="equal">
      <formula>"Très matériel"</formula>
    </cfRule>
    <cfRule type="cellIs" dxfId="82" priority="6" operator="equal">
      <formula>"""Très matériel"""</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88A3-6574-471A-8418-F732290DB38B}">
  <sheetPr>
    <tabColor rgb="FFFCF596"/>
  </sheetPr>
  <dimension ref="B2:O36"/>
  <sheetViews>
    <sheetView showGridLines="0" showZeros="0" zoomScale="70" zoomScaleNormal="70" workbookViewId="0">
      <selection activeCell="M41" sqref="M41"/>
    </sheetView>
  </sheetViews>
  <sheetFormatPr baseColWidth="10" defaultColWidth="10.90625" defaultRowHeight="16" x14ac:dyDescent="0.4"/>
  <cols>
    <col min="1" max="1" width="10.90625" style="71"/>
    <col min="2" max="2" width="21.36328125" style="71" customWidth="1"/>
    <col min="3" max="3" width="40.6328125" style="71" customWidth="1"/>
    <col min="4" max="4" width="76.90625" style="71" bestFit="1" customWidth="1"/>
    <col min="5" max="14" width="22.6328125" style="71" customWidth="1"/>
    <col min="15" max="15" width="41" style="71" customWidth="1"/>
    <col min="16" max="16384" width="10.90625" style="71"/>
  </cols>
  <sheetData>
    <row r="2" spans="2:15" ht="21" x14ac:dyDescent="0.55000000000000004">
      <c r="B2" s="85" t="s">
        <v>520</v>
      </c>
    </row>
    <row r="3" spans="2:15" ht="21" x14ac:dyDescent="0.55000000000000004">
      <c r="B3" s="68"/>
    </row>
    <row r="4" spans="2:15" x14ac:dyDescent="0.4">
      <c r="B4" s="70" t="s">
        <v>247</v>
      </c>
    </row>
    <row r="5" spans="2:15" x14ac:dyDescent="0.4">
      <c r="B5" s="70" t="s">
        <v>252</v>
      </c>
    </row>
    <row r="6" spans="2:15" x14ac:dyDescent="0.4">
      <c r="B6" s="70"/>
      <c r="C6" s="71" t="s">
        <v>1150</v>
      </c>
    </row>
    <row r="7" spans="2:15" x14ac:dyDescent="0.4">
      <c r="B7" s="70"/>
    </row>
    <row r="8" spans="2:15" x14ac:dyDescent="0.4">
      <c r="B8" s="70" t="s">
        <v>543</v>
      </c>
    </row>
    <row r="9" spans="2:15" s="97" customFormat="1" ht="35" customHeight="1" x14ac:dyDescent="0.35">
      <c r="E9" s="101" t="s">
        <v>523</v>
      </c>
      <c r="J9" s="101" t="s">
        <v>525</v>
      </c>
    </row>
    <row r="10" spans="2:15" ht="67.25" customHeight="1" x14ac:dyDescent="0.4">
      <c r="B10" s="87" t="s">
        <v>184</v>
      </c>
      <c r="C10" s="87" t="s">
        <v>181</v>
      </c>
      <c r="D10" s="87" t="s">
        <v>182</v>
      </c>
      <c r="E10" s="306" t="s">
        <v>256</v>
      </c>
      <c r="F10" s="307" t="s">
        <v>126</v>
      </c>
      <c r="G10" s="308" t="s">
        <v>28</v>
      </c>
      <c r="H10" s="309" t="s">
        <v>127</v>
      </c>
      <c r="I10" s="310" t="s">
        <v>128</v>
      </c>
      <c r="J10" s="306" t="s">
        <v>256</v>
      </c>
      <c r="K10" s="307" t="s">
        <v>126</v>
      </c>
      <c r="L10" s="308" t="s">
        <v>28</v>
      </c>
      <c r="M10" s="309" t="s">
        <v>127</v>
      </c>
      <c r="N10" s="310" t="s">
        <v>128</v>
      </c>
      <c r="O10" s="217" t="s">
        <v>183</v>
      </c>
    </row>
    <row r="11" spans="2:15" x14ac:dyDescent="0.4">
      <c r="B11" s="88">
        <f>'1. Sélection des secteurs'!B19</f>
        <v>0</v>
      </c>
      <c r="C11" s="88">
        <f>'1. Sélection des secteurs'!C19</f>
        <v>0</v>
      </c>
      <c r="D11" s="95" t="str">
        <f>_xlfn.IFNA(VLOOKUP(C11,'Indicateurs Sectoriels - DIRECT'!$B$7:$D$44,2,FALSE),"")</f>
        <v/>
      </c>
      <c r="E11" s="75" t="str">
        <f>_xlfn.IFNA(VLOOKUP($C11,'Indicateurs Sectoriels - DIRECT'!$B$7:$I$44,4,FALSE),"")</f>
        <v/>
      </c>
      <c r="F11" s="75" t="str">
        <f>_xlfn.IFNA(VLOOKUP($C11,'Indicateurs Sectoriels - DIRECT'!$B$7:$I$44,5,FALSE),"")</f>
        <v/>
      </c>
      <c r="G11" s="75" t="str">
        <f>_xlfn.IFNA(VLOOKUP($C11,'Indicateurs Sectoriels - DIRECT'!$B$7:$I$44,6,FALSE),"")</f>
        <v/>
      </c>
      <c r="H11" s="75" t="str">
        <f>_xlfn.IFNA(VLOOKUP($C11,'Indicateurs Sectoriels - DIRECT'!$B$7:$I$44,7,FALSE),"")</f>
        <v/>
      </c>
      <c r="I11" s="75" t="str">
        <f>_xlfn.IFNA(VLOOKUP($C11,'Indicateurs Sectoriels - DIRECT'!$B$7:$I$44,8,FALSE),"")</f>
        <v/>
      </c>
      <c r="J11" s="74" t="str">
        <f>E11</f>
        <v/>
      </c>
      <c r="K11" s="74" t="str">
        <f t="shared" ref="K11:N20" si="0">F11</f>
        <v/>
      </c>
      <c r="L11" s="74" t="str">
        <f t="shared" si="0"/>
        <v/>
      </c>
      <c r="M11" s="74" t="str">
        <f t="shared" si="0"/>
        <v/>
      </c>
      <c r="N11" s="74" t="str">
        <f t="shared" si="0"/>
        <v/>
      </c>
      <c r="O11" s="74"/>
    </row>
    <row r="12" spans="2:15" x14ac:dyDescent="0.4">
      <c r="B12" s="88">
        <f>'1. Sélection des secteurs'!B20</f>
        <v>0</v>
      </c>
      <c r="C12" s="88">
        <f>'1. Sélection des secteurs'!C20</f>
        <v>0</v>
      </c>
      <c r="D12" s="95" t="str">
        <f>_xlfn.IFNA(VLOOKUP(C12,'Indicateurs Sectoriels - DIRECT'!$B$7:$D$44,2,FALSE),"")</f>
        <v/>
      </c>
      <c r="E12" s="75" t="str">
        <f>_xlfn.IFNA(VLOOKUP($C12,'Indicateurs Sectoriels - DIRECT'!$B$7:$I$44,4,FALSE),"")</f>
        <v/>
      </c>
      <c r="F12" s="75" t="str">
        <f>_xlfn.IFNA(VLOOKUP($C12,'Indicateurs Sectoriels - DIRECT'!$B$7:$I$44,5,FALSE),"")</f>
        <v/>
      </c>
      <c r="G12" s="75" t="str">
        <f>_xlfn.IFNA(VLOOKUP($C12,'Indicateurs Sectoriels - DIRECT'!$B$7:$I$44,6,FALSE),"")</f>
        <v/>
      </c>
      <c r="H12" s="75" t="str">
        <f>_xlfn.IFNA(VLOOKUP($C12,'Indicateurs Sectoriels - DIRECT'!$B$7:$I$44,7,FALSE),"")</f>
        <v/>
      </c>
      <c r="I12" s="75" t="str">
        <f>_xlfn.IFNA(VLOOKUP($C12,'Indicateurs Sectoriels - DIRECT'!$B$7:$I$44,8,FALSE),"")</f>
        <v/>
      </c>
      <c r="J12" s="74" t="str">
        <f t="shared" ref="J12:J20" si="1">E12</f>
        <v/>
      </c>
      <c r="K12" s="74" t="str">
        <f t="shared" si="0"/>
        <v/>
      </c>
      <c r="L12" s="74" t="str">
        <f t="shared" si="0"/>
        <v/>
      </c>
      <c r="M12" s="74" t="str">
        <f t="shared" si="0"/>
        <v/>
      </c>
      <c r="N12" s="74" t="str">
        <f t="shared" si="0"/>
        <v/>
      </c>
      <c r="O12" s="74"/>
    </row>
    <row r="13" spans="2:15" x14ac:dyDescent="0.4">
      <c r="B13" s="88">
        <f>'1. Sélection des secteurs'!B21</f>
        <v>0</v>
      </c>
      <c r="C13" s="88">
        <f>'1. Sélection des secteurs'!C21</f>
        <v>0</v>
      </c>
      <c r="D13" s="95" t="str">
        <f>_xlfn.IFNA(VLOOKUP(C13,'Indicateurs Sectoriels - DIRECT'!$B$7:$D$44,2,FALSE),"")</f>
        <v/>
      </c>
      <c r="E13" s="75" t="str">
        <f>_xlfn.IFNA(VLOOKUP($C13,'Indicateurs Sectoriels - DIRECT'!$B$7:$I$44,4,FALSE),"")</f>
        <v/>
      </c>
      <c r="F13" s="75" t="str">
        <f>_xlfn.IFNA(VLOOKUP($C13,'Indicateurs Sectoriels - DIRECT'!$B$7:$I$44,5,FALSE),"")</f>
        <v/>
      </c>
      <c r="G13" s="75" t="str">
        <f>_xlfn.IFNA(VLOOKUP($C13,'Indicateurs Sectoriels - DIRECT'!$B$7:$I$44,6,FALSE),"")</f>
        <v/>
      </c>
      <c r="H13" s="75" t="str">
        <f>_xlfn.IFNA(VLOOKUP($C13,'Indicateurs Sectoriels - DIRECT'!$B$7:$I$44,7,FALSE),"")</f>
        <v/>
      </c>
      <c r="I13" s="75" t="str">
        <f>_xlfn.IFNA(VLOOKUP($C13,'Indicateurs Sectoriels - DIRECT'!$B$7:$I$44,8,FALSE),"")</f>
        <v/>
      </c>
      <c r="J13" s="74" t="str">
        <f t="shared" si="1"/>
        <v/>
      </c>
      <c r="K13" s="74" t="str">
        <f t="shared" si="0"/>
        <v/>
      </c>
      <c r="L13" s="74" t="str">
        <f t="shared" si="0"/>
        <v/>
      </c>
      <c r="M13" s="74" t="str">
        <f t="shared" si="0"/>
        <v/>
      </c>
      <c r="N13" s="74" t="str">
        <f t="shared" si="0"/>
        <v/>
      </c>
      <c r="O13" s="74"/>
    </row>
    <row r="14" spans="2:15" x14ac:dyDescent="0.4">
      <c r="B14" s="88">
        <f>'1. Sélection des secteurs'!B22</f>
        <v>0</v>
      </c>
      <c r="C14" s="88">
        <f>'1. Sélection des secteurs'!C22</f>
        <v>0</v>
      </c>
      <c r="D14" s="95" t="str">
        <f>_xlfn.IFNA(VLOOKUP(C14,'Indicateurs Sectoriels - DIRECT'!$B$7:$D$44,2,FALSE),"")</f>
        <v/>
      </c>
      <c r="E14" s="75" t="str">
        <f>_xlfn.IFNA(VLOOKUP($C14,'Indicateurs Sectoriels - DIRECT'!$B$7:$I$44,4,FALSE),"")</f>
        <v/>
      </c>
      <c r="F14" s="75" t="str">
        <f>_xlfn.IFNA(VLOOKUP($C14,'Indicateurs Sectoriels - DIRECT'!$B$7:$I$44,5,FALSE),"")</f>
        <v/>
      </c>
      <c r="G14" s="75" t="str">
        <f>_xlfn.IFNA(VLOOKUP($C14,'Indicateurs Sectoriels - DIRECT'!$B$7:$I$44,6,FALSE),"")</f>
        <v/>
      </c>
      <c r="H14" s="75" t="str">
        <f>_xlfn.IFNA(VLOOKUP($C14,'Indicateurs Sectoriels - DIRECT'!$B$7:$I$44,7,FALSE),"")</f>
        <v/>
      </c>
      <c r="I14" s="75" t="str">
        <f>_xlfn.IFNA(VLOOKUP($C14,'Indicateurs Sectoriels - DIRECT'!$B$7:$I$44,8,FALSE),"")</f>
        <v/>
      </c>
      <c r="J14" s="74" t="str">
        <f t="shared" si="1"/>
        <v/>
      </c>
      <c r="K14" s="74" t="str">
        <f t="shared" si="0"/>
        <v/>
      </c>
      <c r="L14" s="74" t="str">
        <f t="shared" si="0"/>
        <v/>
      </c>
      <c r="M14" s="74" t="str">
        <f t="shared" si="0"/>
        <v/>
      </c>
      <c r="N14" s="74" t="str">
        <f t="shared" si="0"/>
        <v/>
      </c>
      <c r="O14" s="74"/>
    </row>
    <row r="15" spans="2:15" x14ac:dyDescent="0.4">
      <c r="B15" s="88">
        <f>'1. Sélection des secteurs'!B23</f>
        <v>0</v>
      </c>
      <c r="C15" s="88">
        <f>'1. Sélection des secteurs'!C23</f>
        <v>0</v>
      </c>
      <c r="D15" s="95" t="str">
        <f>_xlfn.IFNA(VLOOKUP(C15,'Indicateurs Sectoriels - DIRECT'!$B$7:$D$44,2,FALSE),"")</f>
        <v/>
      </c>
      <c r="E15" s="75" t="str">
        <f>_xlfn.IFNA(VLOOKUP($C15,'Indicateurs Sectoriels - DIRECT'!$B$7:$I$44,4,FALSE),"")</f>
        <v/>
      </c>
      <c r="F15" s="75" t="str">
        <f>_xlfn.IFNA(VLOOKUP($C15,'Indicateurs Sectoriels - DIRECT'!$B$7:$I$44,5,FALSE),"")</f>
        <v/>
      </c>
      <c r="G15" s="75" t="str">
        <f>_xlfn.IFNA(VLOOKUP($C15,'Indicateurs Sectoriels - DIRECT'!$B$7:$I$44,6,FALSE),"")</f>
        <v/>
      </c>
      <c r="H15" s="75" t="str">
        <f>_xlfn.IFNA(VLOOKUP($C15,'Indicateurs Sectoriels - DIRECT'!$B$7:$I$44,7,FALSE),"")</f>
        <v/>
      </c>
      <c r="I15" s="75" t="str">
        <f>_xlfn.IFNA(VLOOKUP($C15,'Indicateurs Sectoriels - DIRECT'!$B$7:$I$44,8,FALSE),"")</f>
        <v/>
      </c>
      <c r="J15" s="74" t="str">
        <f t="shared" si="1"/>
        <v/>
      </c>
      <c r="K15" s="74" t="str">
        <f t="shared" si="0"/>
        <v/>
      </c>
      <c r="L15" s="74" t="str">
        <f t="shared" si="0"/>
        <v/>
      </c>
      <c r="M15" s="74" t="str">
        <f t="shared" si="0"/>
        <v/>
      </c>
      <c r="N15" s="74" t="str">
        <f t="shared" si="0"/>
        <v/>
      </c>
      <c r="O15" s="74"/>
    </row>
    <row r="16" spans="2:15" x14ac:dyDescent="0.4">
      <c r="B16" s="88">
        <f>'1. Sélection des secteurs'!B24</f>
        <v>0</v>
      </c>
      <c r="C16" s="88">
        <f>'1. Sélection des secteurs'!C24</f>
        <v>0</v>
      </c>
      <c r="D16" s="95" t="str">
        <f>_xlfn.IFNA(VLOOKUP(C16,'Indicateurs Sectoriels - DIRECT'!$B$7:$D$44,2,FALSE),"")</f>
        <v/>
      </c>
      <c r="E16" s="75" t="str">
        <f>_xlfn.IFNA(VLOOKUP($C16,'Indicateurs Sectoriels - DIRECT'!$B$7:$I$44,4,FALSE),"")</f>
        <v/>
      </c>
      <c r="F16" s="75" t="str">
        <f>_xlfn.IFNA(VLOOKUP($C16,'Indicateurs Sectoriels - DIRECT'!$B$7:$I$44,5,FALSE),"")</f>
        <v/>
      </c>
      <c r="G16" s="75" t="str">
        <f>_xlfn.IFNA(VLOOKUP($C16,'Indicateurs Sectoriels - DIRECT'!$B$7:$I$44,6,FALSE),"")</f>
        <v/>
      </c>
      <c r="H16" s="75" t="str">
        <f>_xlfn.IFNA(VLOOKUP($C16,'Indicateurs Sectoriels - DIRECT'!$B$7:$I$44,7,FALSE),"")</f>
        <v/>
      </c>
      <c r="I16" s="75" t="str">
        <f>_xlfn.IFNA(VLOOKUP($C16,'Indicateurs Sectoriels - DIRECT'!$B$7:$I$44,8,FALSE),"")</f>
        <v/>
      </c>
      <c r="J16" s="74" t="str">
        <f t="shared" si="1"/>
        <v/>
      </c>
      <c r="K16" s="74" t="str">
        <f t="shared" si="0"/>
        <v/>
      </c>
      <c r="L16" s="74" t="str">
        <f t="shared" si="0"/>
        <v/>
      </c>
      <c r="M16" s="74" t="str">
        <f t="shared" si="0"/>
        <v/>
      </c>
      <c r="N16" s="74" t="str">
        <f t="shared" si="0"/>
        <v/>
      </c>
      <c r="O16" s="74"/>
    </row>
    <row r="17" spans="2:15" x14ac:dyDescent="0.4">
      <c r="B17" s="88">
        <f>'1. Sélection des secteurs'!B25</f>
        <v>0</v>
      </c>
      <c r="C17" s="88">
        <f>'1. Sélection des secteurs'!C25</f>
        <v>0</v>
      </c>
      <c r="D17" s="95" t="str">
        <f>_xlfn.IFNA(VLOOKUP(C17,'Indicateurs Sectoriels - DIRECT'!$B$7:$D$44,2,FALSE),"")</f>
        <v/>
      </c>
      <c r="E17" s="75" t="str">
        <f>_xlfn.IFNA(VLOOKUP($C17,'Indicateurs Sectoriels - DIRECT'!$B$7:$I$44,4,FALSE),"")</f>
        <v/>
      </c>
      <c r="F17" s="75" t="str">
        <f>_xlfn.IFNA(VLOOKUP($C17,'Indicateurs Sectoriels - DIRECT'!$B$7:$I$44,5,FALSE),"")</f>
        <v/>
      </c>
      <c r="G17" s="75" t="str">
        <f>_xlfn.IFNA(VLOOKUP($C17,'Indicateurs Sectoriels - DIRECT'!$B$7:$I$44,6,FALSE),"")</f>
        <v/>
      </c>
      <c r="H17" s="75" t="str">
        <f>_xlfn.IFNA(VLOOKUP($C17,'Indicateurs Sectoriels - DIRECT'!$B$7:$I$44,7,FALSE),"")</f>
        <v/>
      </c>
      <c r="I17" s="75" t="str">
        <f>_xlfn.IFNA(VLOOKUP($C17,'Indicateurs Sectoriels - DIRECT'!$B$7:$I$44,8,FALSE),"")</f>
        <v/>
      </c>
      <c r="J17" s="74" t="str">
        <f t="shared" si="1"/>
        <v/>
      </c>
      <c r="K17" s="74" t="str">
        <f t="shared" si="0"/>
        <v/>
      </c>
      <c r="L17" s="74" t="str">
        <f t="shared" si="0"/>
        <v/>
      </c>
      <c r="M17" s="74" t="str">
        <f t="shared" si="0"/>
        <v/>
      </c>
      <c r="N17" s="74" t="str">
        <f t="shared" si="0"/>
        <v/>
      </c>
      <c r="O17" s="74"/>
    </row>
    <row r="18" spans="2:15" x14ac:dyDescent="0.4">
      <c r="B18" s="88">
        <f>'1. Sélection des secteurs'!B26</f>
        <v>0</v>
      </c>
      <c r="C18" s="88">
        <f>'1. Sélection des secteurs'!C26</f>
        <v>0</v>
      </c>
      <c r="D18" s="95" t="str">
        <f>_xlfn.IFNA(VLOOKUP(C18,'Indicateurs Sectoriels - DIRECT'!$B$7:$D$44,2,FALSE),"")</f>
        <v/>
      </c>
      <c r="E18" s="75" t="str">
        <f>_xlfn.IFNA(VLOOKUP($C18,'Indicateurs Sectoriels - DIRECT'!$B$7:$I$44,4,FALSE),"")</f>
        <v/>
      </c>
      <c r="F18" s="75" t="str">
        <f>_xlfn.IFNA(VLOOKUP($C18,'Indicateurs Sectoriels - DIRECT'!$B$7:$I$44,5,FALSE),"")</f>
        <v/>
      </c>
      <c r="G18" s="75" t="str">
        <f>_xlfn.IFNA(VLOOKUP($C18,'Indicateurs Sectoriels - DIRECT'!$B$7:$I$44,6,FALSE),"")</f>
        <v/>
      </c>
      <c r="H18" s="75" t="str">
        <f>_xlfn.IFNA(VLOOKUP($C18,'Indicateurs Sectoriels - DIRECT'!$B$7:$I$44,7,FALSE),"")</f>
        <v/>
      </c>
      <c r="I18" s="75" t="str">
        <f>_xlfn.IFNA(VLOOKUP($C18,'Indicateurs Sectoriels - DIRECT'!$B$7:$I$44,8,FALSE),"")</f>
        <v/>
      </c>
      <c r="J18" s="74" t="str">
        <f t="shared" si="1"/>
        <v/>
      </c>
      <c r="K18" s="74" t="str">
        <f t="shared" si="0"/>
        <v/>
      </c>
      <c r="L18" s="74" t="str">
        <f t="shared" si="0"/>
        <v/>
      </c>
      <c r="M18" s="74" t="str">
        <f t="shared" si="0"/>
        <v/>
      </c>
      <c r="N18" s="74" t="str">
        <f t="shared" si="0"/>
        <v/>
      </c>
      <c r="O18" s="74"/>
    </row>
    <row r="19" spans="2:15" x14ac:dyDescent="0.4">
      <c r="B19" s="88">
        <f>'1. Sélection des secteurs'!B27</f>
        <v>0</v>
      </c>
      <c r="C19" s="88">
        <f>'1. Sélection des secteurs'!C27</f>
        <v>0</v>
      </c>
      <c r="D19" s="95" t="str">
        <f>_xlfn.IFNA(VLOOKUP(C19,'Indicateurs Sectoriels - DIRECT'!$B$7:$D$44,2,FALSE),"")</f>
        <v/>
      </c>
      <c r="E19" s="75" t="str">
        <f>_xlfn.IFNA(VLOOKUP($C19,'Indicateurs Sectoriels - DIRECT'!$B$7:$I$44,4,FALSE),"")</f>
        <v/>
      </c>
      <c r="F19" s="75" t="str">
        <f>_xlfn.IFNA(VLOOKUP($C19,'Indicateurs Sectoriels - DIRECT'!$B$7:$I$44,5,FALSE),"")</f>
        <v/>
      </c>
      <c r="G19" s="75" t="str">
        <f>_xlfn.IFNA(VLOOKUP($C19,'Indicateurs Sectoriels - DIRECT'!$B$7:$I$44,6,FALSE),"")</f>
        <v/>
      </c>
      <c r="H19" s="75" t="str">
        <f>_xlfn.IFNA(VLOOKUP($C19,'Indicateurs Sectoriels - DIRECT'!$B$7:$I$44,7,FALSE),"")</f>
        <v/>
      </c>
      <c r="I19" s="75" t="str">
        <f>_xlfn.IFNA(VLOOKUP($C19,'Indicateurs Sectoriels - DIRECT'!$B$7:$I$44,8,FALSE),"")</f>
        <v/>
      </c>
      <c r="J19" s="74" t="str">
        <f t="shared" si="1"/>
        <v/>
      </c>
      <c r="K19" s="74" t="str">
        <f t="shared" si="0"/>
        <v/>
      </c>
      <c r="L19" s="74" t="str">
        <f t="shared" si="0"/>
        <v/>
      </c>
      <c r="M19" s="74" t="str">
        <f t="shared" si="0"/>
        <v/>
      </c>
      <c r="N19" s="74" t="str">
        <f t="shared" si="0"/>
        <v/>
      </c>
      <c r="O19" s="74"/>
    </row>
    <row r="20" spans="2:15" x14ac:dyDescent="0.4">
      <c r="B20" s="88">
        <f>'1. Sélection des secteurs'!B28</f>
        <v>0</v>
      </c>
      <c r="C20" s="88">
        <f>'1. Sélection des secteurs'!C28</f>
        <v>0</v>
      </c>
      <c r="D20" s="95" t="str">
        <f>_xlfn.IFNA(VLOOKUP(C20,'Indicateurs Sectoriels - DIRECT'!$B$7:$D$44,2,FALSE),"")</f>
        <v/>
      </c>
      <c r="E20" s="75" t="str">
        <f>_xlfn.IFNA(VLOOKUP($C20,'Indicateurs Sectoriels - DIRECT'!$B$7:$I$44,4,FALSE),"")</f>
        <v/>
      </c>
      <c r="F20" s="75" t="str">
        <f>_xlfn.IFNA(VLOOKUP($C20,'Indicateurs Sectoriels - DIRECT'!$B$7:$I$44,5,FALSE),"")</f>
        <v/>
      </c>
      <c r="G20" s="75" t="str">
        <f>_xlfn.IFNA(VLOOKUP($C20,'Indicateurs Sectoriels - DIRECT'!$B$7:$I$44,6,FALSE),"")</f>
        <v/>
      </c>
      <c r="H20" s="75" t="str">
        <f>_xlfn.IFNA(VLOOKUP($C20,'Indicateurs Sectoriels - DIRECT'!$B$7:$I$44,7,FALSE),"")</f>
        <v/>
      </c>
      <c r="I20" s="75" t="str">
        <f>_xlfn.IFNA(VLOOKUP($C20,'Indicateurs Sectoriels - DIRECT'!$B$7:$I$44,8,FALSE),"")</f>
        <v/>
      </c>
      <c r="J20" s="74" t="str">
        <f t="shared" si="1"/>
        <v/>
      </c>
      <c r="K20" s="74" t="str">
        <f t="shared" si="0"/>
        <v/>
      </c>
      <c r="L20" s="74" t="str">
        <f t="shared" si="0"/>
        <v/>
      </c>
      <c r="M20" s="74" t="str">
        <f t="shared" si="0"/>
        <v/>
      </c>
      <c r="N20" s="74" t="str">
        <f t="shared" si="0"/>
        <v/>
      </c>
      <c r="O20" s="74"/>
    </row>
    <row r="22" spans="2:15" ht="21" x14ac:dyDescent="0.55000000000000004">
      <c r="B22" s="85" t="s">
        <v>521</v>
      </c>
    </row>
    <row r="24" spans="2:15" x14ac:dyDescent="0.4">
      <c r="C24" s="70" t="s">
        <v>282</v>
      </c>
    </row>
    <row r="25" spans="2:15" s="102" customFormat="1" ht="30.5" customHeight="1" x14ac:dyDescent="0.35">
      <c r="E25" s="316" t="s">
        <v>280</v>
      </c>
      <c r="F25" s="316"/>
      <c r="G25" s="316"/>
      <c r="H25" s="316"/>
      <c r="I25" s="316"/>
      <c r="J25" s="315" t="s">
        <v>527</v>
      </c>
      <c r="K25" s="315"/>
      <c r="L25" s="315"/>
      <c r="M25" s="315"/>
      <c r="N25" s="315"/>
    </row>
    <row r="26" spans="2:15" ht="72" customHeight="1" x14ac:dyDescent="0.4">
      <c r="C26" s="87" t="s">
        <v>291</v>
      </c>
      <c r="D26" s="87" t="s">
        <v>182</v>
      </c>
      <c r="E26" s="306" t="s">
        <v>272</v>
      </c>
      <c r="F26" s="307" t="s">
        <v>126</v>
      </c>
      <c r="G26" s="308" t="s">
        <v>28</v>
      </c>
      <c r="H26" s="309" t="s">
        <v>127</v>
      </c>
      <c r="I26" s="310" t="s">
        <v>128</v>
      </c>
      <c r="J26" s="306" t="s">
        <v>272</v>
      </c>
      <c r="K26" s="307" t="s">
        <v>126</v>
      </c>
      <c r="L26" s="308" t="s">
        <v>28</v>
      </c>
      <c r="M26" s="309" t="s">
        <v>127</v>
      </c>
      <c r="N26" s="310" t="s">
        <v>128</v>
      </c>
    </row>
    <row r="27" spans="2:15" ht="128" x14ac:dyDescent="0.4">
      <c r="C27" s="88">
        <f t="shared" ref="C27:C36" si="2">C11</f>
        <v>0</v>
      </c>
      <c r="D27" s="95" t="str">
        <f>_xlfn.IFNA(VLOOKUP(C27,'Indicateurs Sectoriels - DIRECT'!$B$7:$D$44,2,FALSE),"")</f>
        <v/>
      </c>
      <c r="E27" s="105" t="str">
        <f>_xlfn.IFNA(VLOOKUP($C27,'Indicateurs Sectoriels - AMONT'!$B$7:$R$44,8,FALSE),"")</f>
        <v/>
      </c>
      <c r="F27" s="100" t="str">
        <f>_xlfn.IFNA(VLOOKUP($C27,'Indicateurs Sectoriels - AMONT'!$B$7:$R$44,10,FALSE),"")</f>
        <v/>
      </c>
      <c r="G27" s="100" t="str">
        <f>_xlfn.IFNA(VLOOKUP($C27,'Indicateurs Sectoriels - AMONT'!$B$7:$R$44,12,FALSE),"")</f>
        <v/>
      </c>
      <c r="H27" s="100" t="str">
        <f>_xlfn.IFNA(VLOOKUP($C27,'Indicateurs Sectoriels - AMONT'!$B$7:$R$44,14,FALSE),"")</f>
        <v/>
      </c>
      <c r="I27" s="100" t="str">
        <f>_xlfn.IFNA(VLOOKUP($C27,'Indicateurs Sectoriels - AMONT'!$B$7:$R$44,16,FALSE),"")</f>
        <v/>
      </c>
      <c r="J27" s="96" t="str">
        <f>E27</f>
        <v/>
      </c>
      <c r="K27" s="96" t="str">
        <f t="shared" ref="K27:N27" si="3">F27</f>
        <v/>
      </c>
      <c r="L27" s="96" t="str">
        <f t="shared" si="3"/>
        <v/>
      </c>
      <c r="M27" s="96" t="str">
        <f t="shared" si="3"/>
        <v/>
      </c>
      <c r="N27" s="96" t="str">
        <f t="shared" si="3"/>
        <v/>
      </c>
    </row>
    <row r="28" spans="2:15" ht="96" x14ac:dyDescent="0.4">
      <c r="C28" s="88">
        <f t="shared" si="2"/>
        <v>0</v>
      </c>
      <c r="D28" s="95" t="str">
        <f>_xlfn.IFNA(VLOOKUP(C28,'Indicateurs Sectoriels - DIRECT'!$B$7:$D$44,2,FALSE),"")</f>
        <v/>
      </c>
      <c r="E28" s="105" t="str">
        <f>_xlfn.IFNA(VLOOKUP($C28,'Indicateurs Sectoriels - AMONT'!$B$7:$R$44,8,FALSE),"")</f>
        <v/>
      </c>
      <c r="F28" s="100" t="str">
        <f>_xlfn.IFNA(VLOOKUP($C28,'Indicateurs Sectoriels - AMONT'!$B$7:$R$44,10,FALSE),"")</f>
        <v/>
      </c>
      <c r="G28" s="100" t="str">
        <f>_xlfn.IFNA(VLOOKUP($C28,'Indicateurs Sectoriels - AMONT'!$B$7:$R$44,12,FALSE),"")</f>
        <v/>
      </c>
      <c r="H28" s="100" t="str">
        <f>_xlfn.IFNA(VLOOKUP($C28,'Indicateurs Sectoriels - AMONT'!$B$7:$R$44,14,FALSE),"")</f>
        <v/>
      </c>
      <c r="I28" s="100" t="str">
        <f>_xlfn.IFNA(VLOOKUP($C28,'Indicateurs Sectoriels - AMONT'!$B$7:$R$44,16,FALSE),"")</f>
        <v/>
      </c>
      <c r="J28" s="96" t="str">
        <f t="shared" ref="J28:J36" si="4">E28</f>
        <v/>
      </c>
      <c r="K28" s="96" t="str">
        <f t="shared" ref="K28:K36" si="5">F28</f>
        <v/>
      </c>
      <c r="L28" s="96" t="str">
        <f t="shared" ref="L28:L36" si="6">G28</f>
        <v/>
      </c>
      <c r="M28" s="96" t="str">
        <f t="shared" ref="M28:M36" si="7">H28</f>
        <v/>
      </c>
      <c r="N28" s="96" t="str">
        <f t="shared" ref="N28:N36" si="8">I28</f>
        <v/>
      </c>
    </row>
    <row r="29" spans="2:15" x14ac:dyDescent="0.4">
      <c r="C29" s="88">
        <f t="shared" si="2"/>
        <v>0</v>
      </c>
      <c r="D29" s="95" t="str">
        <f>_xlfn.IFNA(VLOOKUP(C29,'Indicateurs Sectoriels - DIRECT'!$B$7:$D$44,2,FALSE),"")</f>
        <v/>
      </c>
      <c r="E29" s="105" t="str">
        <f>_xlfn.IFNA(VLOOKUP($C29,'Indicateurs Sectoriels - AMONT'!$B$7:$R$44,8,FALSE),"")</f>
        <v/>
      </c>
      <c r="F29" s="100" t="str">
        <f>_xlfn.IFNA(VLOOKUP($C29,'Indicateurs Sectoriels - AMONT'!$B$7:$R$44,10,FALSE),"")</f>
        <v/>
      </c>
      <c r="G29" s="100" t="str">
        <f>_xlfn.IFNA(VLOOKUP($C29,'Indicateurs Sectoriels - AMONT'!$B$7:$R$44,12,FALSE),"")</f>
        <v/>
      </c>
      <c r="H29" s="100" t="str">
        <f>_xlfn.IFNA(VLOOKUP($C29,'Indicateurs Sectoriels - AMONT'!$B$7:$R$44,14,FALSE),"")</f>
        <v/>
      </c>
      <c r="I29" s="100" t="str">
        <f>_xlfn.IFNA(VLOOKUP($C29,'Indicateurs Sectoriels - AMONT'!$B$7:$R$44,16,FALSE),"")</f>
        <v/>
      </c>
      <c r="J29" s="96" t="str">
        <f t="shared" si="4"/>
        <v/>
      </c>
      <c r="K29" s="96" t="str">
        <f t="shared" si="5"/>
        <v/>
      </c>
      <c r="L29" s="96" t="str">
        <f t="shared" si="6"/>
        <v/>
      </c>
      <c r="M29" s="96" t="str">
        <f t="shared" si="7"/>
        <v/>
      </c>
      <c r="N29" s="96" t="str">
        <f t="shared" si="8"/>
        <v/>
      </c>
    </row>
    <row r="30" spans="2:15" x14ac:dyDescent="0.4">
      <c r="C30" s="88">
        <f t="shared" si="2"/>
        <v>0</v>
      </c>
      <c r="D30" s="95" t="str">
        <f>_xlfn.IFNA(VLOOKUP(C30,'Indicateurs Sectoriels - DIRECT'!$B$7:$D$44,2,FALSE),"")</f>
        <v/>
      </c>
      <c r="E30" s="105" t="str">
        <f>_xlfn.IFNA(VLOOKUP($C30,'Indicateurs Sectoriels - AMONT'!$B$7:$R$44,8,FALSE),"")</f>
        <v/>
      </c>
      <c r="F30" s="100" t="str">
        <f>_xlfn.IFNA(VLOOKUP($C30,'Indicateurs Sectoriels - AMONT'!$B$7:$R$44,10,FALSE),"")</f>
        <v/>
      </c>
      <c r="G30" s="100" t="str">
        <f>_xlfn.IFNA(VLOOKUP($C30,'Indicateurs Sectoriels - AMONT'!$B$7:$R$44,12,FALSE),"")</f>
        <v/>
      </c>
      <c r="H30" s="100" t="str">
        <f>_xlfn.IFNA(VLOOKUP($C30,'Indicateurs Sectoriels - AMONT'!$B$7:$R$44,14,FALSE),"")</f>
        <v/>
      </c>
      <c r="I30" s="100" t="str">
        <f>_xlfn.IFNA(VLOOKUP($C30,'Indicateurs Sectoriels - AMONT'!$B$7:$R$44,16,FALSE),"")</f>
        <v/>
      </c>
      <c r="J30" s="96" t="str">
        <f t="shared" si="4"/>
        <v/>
      </c>
      <c r="K30" s="96" t="str">
        <f t="shared" si="5"/>
        <v/>
      </c>
      <c r="L30" s="96" t="str">
        <f t="shared" si="6"/>
        <v/>
      </c>
      <c r="M30" s="96" t="str">
        <f t="shared" si="7"/>
        <v/>
      </c>
      <c r="N30" s="96" t="str">
        <f t="shared" si="8"/>
        <v/>
      </c>
    </row>
    <row r="31" spans="2:15" x14ac:dyDescent="0.4">
      <c r="C31" s="88">
        <f t="shared" si="2"/>
        <v>0</v>
      </c>
      <c r="D31" s="95" t="str">
        <f>_xlfn.IFNA(VLOOKUP(C31,'Indicateurs Sectoriels - DIRECT'!$B$7:$D$44,2,FALSE),"")</f>
        <v/>
      </c>
      <c r="E31" s="105" t="str">
        <f>_xlfn.IFNA(VLOOKUP($C31,'Indicateurs Sectoriels - AMONT'!$B$7:$R$44,8,FALSE),"")</f>
        <v/>
      </c>
      <c r="F31" s="100" t="str">
        <f>_xlfn.IFNA(VLOOKUP($C31,'Indicateurs Sectoriels - AMONT'!$B$7:$R$44,10,FALSE),"")</f>
        <v/>
      </c>
      <c r="G31" s="100" t="str">
        <f>_xlfn.IFNA(VLOOKUP($C31,'Indicateurs Sectoriels - AMONT'!$B$7:$R$44,12,FALSE),"")</f>
        <v/>
      </c>
      <c r="H31" s="100" t="str">
        <f>_xlfn.IFNA(VLOOKUP($C31,'Indicateurs Sectoriels - AMONT'!$B$7:$R$44,14,FALSE),"")</f>
        <v/>
      </c>
      <c r="I31" s="100" t="str">
        <f>_xlfn.IFNA(VLOOKUP($C31,'Indicateurs Sectoriels - AMONT'!$B$7:$R$44,16,FALSE),"")</f>
        <v/>
      </c>
      <c r="J31" s="96" t="str">
        <f t="shared" si="4"/>
        <v/>
      </c>
      <c r="K31" s="96" t="str">
        <f t="shared" si="5"/>
        <v/>
      </c>
      <c r="L31" s="96" t="str">
        <f t="shared" si="6"/>
        <v/>
      </c>
      <c r="M31" s="96" t="str">
        <f t="shared" si="7"/>
        <v/>
      </c>
      <c r="N31" s="96" t="str">
        <f t="shared" si="8"/>
        <v/>
      </c>
    </row>
    <row r="32" spans="2:15" x14ac:dyDescent="0.4">
      <c r="C32" s="88">
        <f t="shared" si="2"/>
        <v>0</v>
      </c>
      <c r="D32" s="95" t="str">
        <f>_xlfn.IFNA(VLOOKUP(C32,'Indicateurs Sectoriels - DIRECT'!$B$7:$D$44,2,FALSE),"")</f>
        <v/>
      </c>
      <c r="E32" s="105" t="str">
        <f>_xlfn.IFNA(VLOOKUP($C32,'Indicateurs Sectoriels - AMONT'!$B$7:$R$44,8,FALSE),"")</f>
        <v/>
      </c>
      <c r="F32" s="100" t="str">
        <f>_xlfn.IFNA(VLOOKUP($C32,'Indicateurs Sectoriels - AMONT'!$B$7:$R$44,10,FALSE),"")</f>
        <v/>
      </c>
      <c r="G32" s="100" t="str">
        <f>_xlfn.IFNA(VLOOKUP($C32,'Indicateurs Sectoriels - AMONT'!$B$7:$R$44,12,FALSE),"")</f>
        <v/>
      </c>
      <c r="H32" s="100" t="str">
        <f>_xlfn.IFNA(VLOOKUP($C32,'Indicateurs Sectoriels - AMONT'!$B$7:$R$44,14,FALSE),"")</f>
        <v/>
      </c>
      <c r="I32" s="100" t="str">
        <f>_xlfn.IFNA(VLOOKUP($C32,'Indicateurs Sectoriels - AMONT'!$B$7:$R$44,16,FALSE),"")</f>
        <v/>
      </c>
      <c r="J32" s="96" t="str">
        <f t="shared" si="4"/>
        <v/>
      </c>
      <c r="K32" s="96" t="str">
        <f t="shared" si="5"/>
        <v/>
      </c>
      <c r="L32" s="96" t="str">
        <f t="shared" si="6"/>
        <v/>
      </c>
      <c r="M32" s="96" t="str">
        <f t="shared" si="7"/>
        <v/>
      </c>
      <c r="N32" s="96" t="str">
        <f t="shared" si="8"/>
        <v/>
      </c>
    </row>
    <row r="33" spans="3:14" x14ac:dyDescent="0.4">
      <c r="C33" s="88">
        <f t="shared" si="2"/>
        <v>0</v>
      </c>
      <c r="D33" s="95" t="str">
        <f>_xlfn.IFNA(VLOOKUP(C33,'Indicateurs Sectoriels - DIRECT'!$B$7:$D$44,2,FALSE),"")</f>
        <v/>
      </c>
      <c r="E33" s="105" t="str">
        <f>_xlfn.IFNA(VLOOKUP($C33,'Indicateurs Sectoriels - AMONT'!$B$7:$R$44,8,FALSE),"")</f>
        <v/>
      </c>
      <c r="F33" s="100" t="str">
        <f>_xlfn.IFNA(VLOOKUP($C33,'Indicateurs Sectoriels - AMONT'!$B$7:$R$44,10,FALSE),"")</f>
        <v/>
      </c>
      <c r="G33" s="100" t="str">
        <f>_xlfn.IFNA(VLOOKUP($C33,'Indicateurs Sectoriels - AMONT'!$B$7:$R$44,12,FALSE),"")</f>
        <v/>
      </c>
      <c r="H33" s="100" t="str">
        <f>_xlfn.IFNA(VLOOKUP($C33,'Indicateurs Sectoriels - AMONT'!$B$7:$R$44,14,FALSE),"")</f>
        <v/>
      </c>
      <c r="I33" s="100" t="str">
        <f>_xlfn.IFNA(VLOOKUP($C33,'Indicateurs Sectoriels - AMONT'!$B$7:$R$44,16,FALSE),"")</f>
        <v/>
      </c>
      <c r="J33" s="96" t="str">
        <f t="shared" si="4"/>
        <v/>
      </c>
      <c r="K33" s="96" t="str">
        <f t="shared" si="5"/>
        <v/>
      </c>
      <c r="L33" s="96" t="str">
        <f t="shared" si="6"/>
        <v/>
      </c>
      <c r="M33" s="96" t="str">
        <f t="shared" si="7"/>
        <v/>
      </c>
      <c r="N33" s="96" t="str">
        <f t="shared" si="8"/>
        <v/>
      </c>
    </row>
    <row r="34" spans="3:14" x14ac:dyDescent="0.4">
      <c r="C34" s="88">
        <f t="shared" si="2"/>
        <v>0</v>
      </c>
      <c r="D34" s="95" t="str">
        <f>_xlfn.IFNA(VLOOKUP(C34,'Indicateurs Sectoriels - DIRECT'!$B$7:$D$44,2,FALSE),"")</f>
        <v/>
      </c>
      <c r="E34" s="105" t="str">
        <f>_xlfn.IFNA(VLOOKUP($C34,'Indicateurs Sectoriels - AMONT'!$B$7:$R$44,8,FALSE),"")</f>
        <v/>
      </c>
      <c r="F34" s="100" t="str">
        <f>_xlfn.IFNA(VLOOKUP($C34,'Indicateurs Sectoriels - AMONT'!$B$7:$R$44,10,FALSE),"")</f>
        <v/>
      </c>
      <c r="G34" s="100" t="str">
        <f>_xlfn.IFNA(VLOOKUP($C34,'Indicateurs Sectoriels - AMONT'!$B$7:$R$44,12,FALSE),"")</f>
        <v/>
      </c>
      <c r="H34" s="100" t="str">
        <f>_xlfn.IFNA(VLOOKUP($C34,'Indicateurs Sectoriels - AMONT'!$B$7:$R$44,14,FALSE),"")</f>
        <v/>
      </c>
      <c r="I34" s="100" t="str">
        <f>_xlfn.IFNA(VLOOKUP($C34,'Indicateurs Sectoriels - AMONT'!$B$7:$R$44,16,FALSE),"")</f>
        <v/>
      </c>
      <c r="J34" s="96" t="str">
        <f t="shared" si="4"/>
        <v/>
      </c>
      <c r="K34" s="96" t="str">
        <f t="shared" si="5"/>
        <v/>
      </c>
      <c r="L34" s="96" t="str">
        <f t="shared" si="6"/>
        <v/>
      </c>
      <c r="M34" s="96" t="str">
        <f t="shared" si="7"/>
        <v/>
      </c>
      <c r="N34" s="96" t="str">
        <f t="shared" si="8"/>
        <v/>
      </c>
    </row>
    <row r="35" spans="3:14" x14ac:dyDescent="0.4">
      <c r="C35" s="88">
        <f t="shared" si="2"/>
        <v>0</v>
      </c>
      <c r="D35" s="95" t="str">
        <f>_xlfn.IFNA(VLOOKUP(C35,'Indicateurs Sectoriels - DIRECT'!$B$7:$D$44,2,FALSE),"")</f>
        <v/>
      </c>
      <c r="E35" s="105" t="str">
        <f>_xlfn.IFNA(VLOOKUP($C35,'Indicateurs Sectoriels - AMONT'!$B$7:$R$44,8,FALSE),"")</f>
        <v/>
      </c>
      <c r="F35" s="100" t="str">
        <f>_xlfn.IFNA(VLOOKUP($C35,'Indicateurs Sectoriels - AMONT'!$B$7:$R$44,10,FALSE),"")</f>
        <v/>
      </c>
      <c r="G35" s="100" t="str">
        <f>_xlfn.IFNA(VLOOKUP($C35,'Indicateurs Sectoriels - AMONT'!$B$7:$R$44,12,FALSE),"")</f>
        <v/>
      </c>
      <c r="H35" s="100" t="str">
        <f>_xlfn.IFNA(VLOOKUP($C35,'Indicateurs Sectoriels - AMONT'!$B$7:$R$44,14,FALSE),"")</f>
        <v/>
      </c>
      <c r="I35" s="100" t="str">
        <f>_xlfn.IFNA(VLOOKUP($C35,'Indicateurs Sectoriels - AMONT'!$B$7:$R$44,16,FALSE),"")</f>
        <v/>
      </c>
      <c r="J35" s="96" t="str">
        <f t="shared" si="4"/>
        <v/>
      </c>
      <c r="K35" s="96" t="str">
        <f t="shared" si="5"/>
        <v/>
      </c>
      <c r="L35" s="96" t="str">
        <f t="shared" si="6"/>
        <v/>
      </c>
      <c r="M35" s="96" t="str">
        <f t="shared" si="7"/>
        <v/>
      </c>
      <c r="N35" s="96" t="str">
        <f t="shared" si="8"/>
        <v/>
      </c>
    </row>
    <row r="36" spans="3:14" x14ac:dyDescent="0.4">
      <c r="C36" s="88">
        <f t="shared" si="2"/>
        <v>0</v>
      </c>
      <c r="D36" s="95" t="str">
        <f>_xlfn.IFNA(VLOOKUP(C36,'Indicateurs Sectoriels - DIRECT'!$B$7:$D$44,2,FALSE),"")</f>
        <v/>
      </c>
      <c r="E36" s="105" t="str">
        <f>_xlfn.IFNA(VLOOKUP($C36,'Indicateurs Sectoriels - AMONT'!$B$7:$R$44,8,FALSE),"")</f>
        <v/>
      </c>
      <c r="F36" s="100" t="str">
        <f>_xlfn.IFNA(VLOOKUP($C36,'Indicateurs Sectoriels - AMONT'!$B$7:$R$44,10,FALSE),"")</f>
        <v/>
      </c>
      <c r="G36" s="100" t="str">
        <f>_xlfn.IFNA(VLOOKUP($C36,'Indicateurs Sectoriels - AMONT'!$B$7:$R$44,12,FALSE),"")</f>
        <v/>
      </c>
      <c r="H36" s="100" t="str">
        <f>_xlfn.IFNA(VLOOKUP($C36,'Indicateurs Sectoriels - AMONT'!$B$7:$R$44,14,FALSE),"")</f>
        <v/>
      </c>
      <c r="I36" s="100" t="str">
        <f>_xlfn.IFNA(VLOOKUP($C36,'Indicateurs Sectoriels - AMONT'!$B$7:$R$44,16,FALSE),"")</f>
        <v/>
      </c>
      <c r="J36" s="96" t="str">
        <f t="shared" si="4"/>
        <v/>
      </c>
      <c r="K36" s="96" t="str">
        <f t="shared" si="5"/>
        <v/>
      </c>
      <c r="L36" s="96" t="str">
        <f t="shared" si="6"/>
        <v/>
      </c>
      <c r="M36" s="96" t="str">
        <f t="shared" si="7"/>
        <v/>
      </c>
      <c r="N36" s="96" t="str">
        <f t="shared" si="8"/>
        <v/>
      </c>
    </row>
  </sheetData>
  <mergeCells count="2">
    <mergeCell ref="E25:I25"/>
    <mergeCell ref="J25:N25"/>
  </mergeCells>
  <conditionalFormatting sqref="E11:I20">
    <cfRule type="cellIs" dxfId="81" priority="7" operator="equal">
      <formula>"Très matériel"</formula>
    </cfRule>
  </conditionalFormatting>
  <conditionalFormatting sqref="E11:N20">
    <cfRule type="cellIs" dxfId="80" priority="5" operator="equal">
      <formula>"Non matériel"</formula>
    </cfRule>
    <cfRule type="cellIs" dxfId="79" priority="6" operator="equal">
      <formula>"Matériel"</formula>
    </cfRule>
  </conditionalFormatting>
  <conditionalFormatting sqref="J11:N20">
    <cfRule type="cellIs" dxfId="78" priority="1" operator="equal">
      <formula>"Très matériel"</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0EAA3-803A-432D-9AAC-1F2015B37AA5}">
  <sheetPr>
    <tabColor rgb="FFFCF596"/>
  </sheetPr>
  <dimension ref="B2:O31"/>
  <sheetViews>
    <sheetView showGridLines="0" showZeros="0" zoomScale="68" zoomScaleNormal="68" workbookViewId="0">
      <selection activeCell="J22" sqref="J22:N31"/>
    </sheetView>
  </sheetViews>
  <sheetFormatPr baseColWidth="10" defaultColWidth="10.90625" defaultRowHeight="16" x14ac:dyDescent="0.4"/>
  <cols>
    <col min="1" max="1" width="10.90625" style="71"/>
    <col min="2" max="2" width="22.81640625" style="71" customWidth="1"/>
    <col min="3" max="3" width="35.08984375" style="71" customWidth="1"/>
    <col min="4" max="4" width="54.54296875" style="71" customWidth="1"/>
    <col min="5" max="14" width="24" style="71" customWidth="1"/>
    <col min="15" max="15" width="41" style="71" customWidth="1"/>
    <col min="16" max="16384" width="10.90625" style="71"/>
  </cols>
  <sheetData>
    <row r="2" spans="2:15" ht="21" x14ac:dyDescent="0.55000000000000004">
      <c r="B2" s="85" t="s">
        <v>1145</v>
      </c>
    </row>
    <row r="3" spans="2:15" x14ac:dyDescent="0.4">
      <c r="B3" s="71" t="s">
        <v>519</v>
      </c>
    </row>
    <row r="4" spans="2:15" s="97" customFormat="1" ht="35" customHeight="1" x14ac:dyDescent="0.35">
      <c r="E4" s="101" t="s">
        <v>523</v>
      </c>
      <c r="J4" s="101" t="s">
        <v>525</v>
      </c>
    </row>
    <row r="5" spans="2:15" ht="64.75" customHeight="1" x14ac:dyDescent="0.4">
      <c r="B5" s="87" t="s">
        <v>184</v>
      </c>
      <c r="C5" s="87" t="s">
        <v>231</v>
      </c>
      <c r="D5" s="87" t="s">
        <v>182</v>
      </c>
      <c r="E5" s="306" t="s">
        <v>292</v>
      </c>
      <c r="F5" s="307" t="s">
        <v>126</v>
      </c>
      <c r="G5" s="308" t="s">
        <v>28</v>
      </c>
      <c r="H5" s="309" t="s">
        <v>127</v>
      </c>
      <c r="I5" s="310" t="s">
        <v>128</v>
      </c>
      <c r="J5" s="306" t="s">
        <v>292</v>
      </c>
      <c r="K5" s="307" t="s">
        <v>126</v>
      </c>
      <c r="L5" s="308" t="s">
        <v>28</v>
      </c>
      <c r="M5" s="309" t="s">
        <v>127</v>
      </c>
      <c r="N5" s="310" t="s">
        <v>128</v>
      </c>
      <c r="O5" s="217" t="s">
        <v>183</v>
      </c>
    </row>
    <row r="6" spans="2:15" x14ac:dyDescent="0.4">
      <c r="B6" s="88">
        <f>'1. Sélection des secteurs'!B19</f>
        <v>0</v>
      </c>
      <c r="C6" s="88" t="str">
        <f>IF(ISBLANK('1. Sélection des secteurs'!D19),"",'1. Sélection des secteurs'!D19)</f>
        <v/>
      </c>
      <c r="D6" s="95" t="str">
        <f>_xlfn.IFNA(VLOOKUP(C6,'Indicateurs Sectoriels - DIRECT'!$B$7:$D$44,2,FALSE),"")</f>
        <v/>
      </c>
      <c r="E6" s="75" t="str">
        <f>_xlfn.IFNA(VLOOKUP($C6,'Indicateurs Sectoriels - DIRECT'!$B$7:$I$44,4,FALSE),"")</f>
        <v/>
      </c>
      <c r="F6" s="75" t="str">
        <f>_xlfn.IFNA(VLOOKUP($C6,'Indicateurs Sectoriels - DIRECT'!$B$7:$I$44,5,FALSE),"")</f>
        <v/>
      </c>
      <c r="G6" s="75" t="str">
        <f>_xlfn.IFNA(VLOOKUP($C6,'Indicateurs Sectoriels - DIRECT'!$B$7:$I$44,6,FALSE),"")</f>
        <v/>
      </c>
      <c r="H6" s="75" t="str">
        <f>_xlfn.IFNA(VLOOKUP($C6,'Indicateurs Sectoriels - DIRECT'!$B$7:$I$44,7,FALSE),"")</f>
        <v/>
      </c>
      <c r="I6" s="75" t="str">
        <f>_xlfn.IFNA(VLOOKUP($C6,'Indicateurs Sectoriels - DIRECT'!$B$7:$I$44,8,FALSE),"")</f>
        <v/>
      </c>
      <c r="J6" s="74" t="str">
        <f>E6</f>
        <v/>
      </c>
      <c r="K6" s="74" t="str">
        <f t="shared" ref="K6:N15" si="0">F6</f>
        <v/>
      </c>
      <c r="L6" s="74" t="str">
        <f t="shared" si="0"/>
        <v/>
      </c>
      <c r="M6" s="74" t="str">
        <f t="shared" si="0"/>
        <v/>
      </c>
      <c r="N6" s="74" t="str">
        <f t="shared" si="0"/>
        <v/>
      </c>
      <c r="O6" s="74"/>
    </row>
    <row r="7" spans="2:15" x14ac:dyDescent="0.4">
      <c r="B7" s="88">
        <f>'1. Sélection des secteurs'!B20</f>
        <v>0</v>
      </c>
      <c r="C7" s="88" t="str">
        <f>IF(ISBLANK('1. Sélection des secteurs'!D20),"",'1. Sélection des secteurs'!D20)</f>
        <v/>
      </c>
      <c r="D7" s="95" t="str">
        <f>_xlfn.IFNA(VLOOKUP(C7,'Indicateurs Sectoriels - DIRECT'!$B$7:$D$44,2,FALSE),"")</f>
        <v/>
      </c>
      <c r="E7" s="75" t="str">
        <f>_xlfn.IFNA(VLOOKUP($C7,'Indicateurs Sectoriels - DIRECT'!$B$7:$I$44,4,FALSE),"")</f>
        <v/>
      </c>
      <c r="F7" s="75" t="str">
        <f>_xlfn.IFNA(VLOOKUP($C7,'Indicateurs Sectoriels - DIRECT'!$B$7:$I$44,5,FALSE),"")</f>
        <v/>
      </c>
      <c r="G7" s="75" t="str">
        <f>_xlfn.IFNA(VLOOKUP($C7,'Indicateurs Sectoriels - DIRECT'!$B$7:$I$44,6,FALSE),"")</f>
        <v/>
      </c>
      <c r="H7" s="75" t="str">
        <f>_xlfn.IFNA(VLOOKUP($C7,'Indicateurs Sectoriels - DIRECT'!$B$7:$I$44,7,FALSE),"")</f>
        <v/>
      </c>
      <c r="I7" s="75" t="str">
        <f>_xlfn.IFNA(VLOOKUP($C7,'Indicateurs Sectoriels - DIRECT'!$B$7:$I$44,8,FALSE),"")</f>
        <v/>
      </c>
      <c r="J7" s="74" t="str">
        <f t="shared" ref="J7:J15" si="1">E7</f>
        <v/>
      </c>
      <c r="K7" s="74" t="str">
        <f t="shared" si="0"/>
        <v/>
      </c>
      <c r="L7" s="74" t="str">
        <f t="shared" si="0"/>
        <v/>
      </c>
      <c r="M7" s="74" t="str">
        <f t="shared" si="0"/>
        <v/>
      </c>
      <c r="N7" s="74" t="str">
        <f t="shared" si="0"/>
        <v/>
      </c>
      <c r="O7" s="74"/>
    </row>
    <row r="8" spans="2:15" x14ac:dyDescent="0.4">
      <c r="B8" s="88">
        <f>'1. Sélection des secteurs'!B21</f>
        <v>0</v>
      </c>
      <c r="C8" s="88" t="str">
        <f>IF(ISBLANK('1. Sélection des secteurs'!D21),"",'1. Sélection des secteurs'!D21)</f>
        <v/>
      </c>
      <c r="D8" s="95" t="str">
        <f>_xlfn.IFNA(VLOOKUP(C8,'Indicateurs Sectoriels - DIRECT'!$B$7:$D$44,2,FALSE),"")</f>
        <v/>
      </c>
      <c r="E8" s="75" t="str">
        <f>_xlfn.IFNA(VLOOKUP($C8,'Indicateurs Sectoriels - DIRECT'!$B$7:$I$44,4,FALSE),"")</f>
        <v/>
      </c>
      <c r="F8" s="75" t="str">
        <f>_xlfn.IFNA(VLOOKUP($C8,'Indicateurs Sectoriels - DIRECT'!$B$7:$I$44,5,FALSE),"")</f>
        <v/>
      </c>
      <c r="G8" s="75" t="str">
        <f>_xlfn.IFNA(VLOOKUP($C8,'Indicateurs Sectoriels - DIRECT'!$B$7:$I$44,6,FALSE),"")</f>
        <v/>
      </c>
      <c r="H8" s="75" t="str">
        <f>_xlfn.IFNA(VLOOKUP($C8,'Indicateurs Sectoriels - DIRECT'!$B$7:$I$44,7,FALSE),"")</f>
        <v/>
      </c>
      <c r="I8" s="75" t="str">
        <f>_xlfn.IFNA(VLOOKUP($C8,'Indicateurs Sectoriels - DIRECT'!$B$7:$I$44,8,FALSE),"")</f>
        <v/>
      </c>
      <c r="J8" s="74" t="str">
        <f t="shared" si="1"/>
        <v/>
      </c>
      <c r="K8" s="74" t="str">
        <f t="shared" si="0"/>
        <v/>
      </c>
      <c r="L8" s="74" t="str">
        <f t="shared" si="0"/>
        <v/>
      </c>
      <c r="M8" s="74" t="str">
        <f t="shared" si="0"/>
        <v/>
      </c>
      <c r="N8" s="74" t="str">
        <f t="shared" si="0"/>
        <v/>
      </c>
      <c r="O8" s="74"/>
    </row>
    <row r="9" spans="2:15" x14ac:dyDescent="0.4">
      <c r="B9" s="88">
        <f>'1. Sélection des secteurs'!B22</f>
        <v>0</v>
      </c>
      <c r="C9" s="88" t="str">
        <f>IF(ISBLANK('1. Sélection des secteurs'!D22),"",'1. Sélection des secteurs'!D22)</f>
        <v/>
      </c>
      <c r="D9" s="95" t="str">
        <f>_xlfn.IFNA(VLOOKUP(C9,'Indicateurs Sectoriels - DIRECT'!$B$7:$D$44,2,FALSE),"")</f>
        <v/>
      </c>
      <c r="E9" s="75" t="str">
        <f>_xlfn.IFNA(VLOOKUP($C9,'Indicateurs Sectoriels - DIRECT'!$B$7:$I$44,4,FALSE),"")</f>
        <v/>
      </c>
      <c r="F9" s="75" t="str">
        <f>_xlfn.IFNA(VLOOKUP($C9,'Indicateurs Sectoriels - DIRECT'!$B$7:$I$44,5,FALSE),"")</f>
        <v/>
      </c>
      <c r="G9" s="75" t="str">
        <f>_xlfn.IFNA(VLOOKUP($C9,'Indicateurs Sectoriels - DIRECT'!$B$7:$I$44,6,FALSE),"")</f>
        <v/>
      </c>
      <c r="H9" s="75" t="str">
        <f>_xlfn.IFNA(VLOOKUP($C9,'Indicateurs Sectoriels - DIRECT'!$B$7:$I$44,7,FALSE),"")</f>
        <v/>
      </c>
      <c r="I9" s="75" t="str">
        <f>_xlfn.IFNA(VLOOKUP($C9,'Indicateurs Sectoriels - DIRECT'!$B$7:$I$44,8,FALSE),"")</f>
        <v/>
      </c>
      <c r="J9" s="74" t="str">
        <f t="shared" si="1"/>
        <v/>
      </c>
      <c r="K9" s="74" t="str">
        <f t="shared" si="0"/>
        <v/>
      </c>
      <c r="L9" s="74" t="str">
        <f t="shared" si="0"/>
        <v/>
      </c>
      <c r="M9" s="74" t="str">
        <f t="shared" si="0"/>
        <v/>
      </c>
      <c r="N9" s="74" t="str">
        <f t="shared" si="0"/>
        <v/>
      </c>
      <c r="O9" s="74"/>
    </row>
    <row r="10" spans="2:15" x14ac:dyDescent="0.4">
      <c r="B10" s="88">
        <f>'1. Sélection des secteurs'!B23</f>
        <v>0</v>
      </c>
      <c r="C10" s="88" t="str">
        <f>IF(ISBLANK('1. Sélection des secteurs'!D23),"",'1. Sélection des secteurs'!D23)</f>
        <v/>
      </c>
      <c r="D10" s="95" t="str">
        <f>_xlfn.IFNA(VLOOKUP(C10,'Indicateurs Sectoriels - DIRECT'!$B$7:$D$44,2,FALSE),"")</f>
        <v/>
      </c>
      <c r="E10" s="75" t="str">
        <f>_xlfn.IFNA(VLOOKUP($C10,'Indicateurs Sectoriels - DIRECT'!$B$7:$I$44,4,FALSE),"")</f>
        <v/>
      </c>
      <c r="F10" s="75" t="str">
        <f>_xlfn.IFNA(VLOOKUP($C10,'Indicateurs Sectoriels - DIRECT'!$B$7:$I$44,5,FALSE),"")</f>
        <v/>
      </c>
      <c r="G10" s="75" t="str">
        <f>_xlfn.IFNA(VLOOKUP($C10,'Indicateurs Sectoriels - DIRECT'!$B$7:$I$44,6,FALSE),"")</f>
        <v/>
      </c>
      <c r="H10" s="75" t="str">
        <f>_xlfn.IFNA(VLOOKUP($C10,'Indicateurs Sectoriels - DIRECT'!$B$7:$I$44,7,FALSE),"")</f>
        <v/>
      </c>
      <c r="I10" s="75" t="str">
        <f>_xlfn.IFNA(VLOOKUP($C10,'Indicateurs Sectoriels - DIRECT'!$B$7:$I$44,8,FALSE),"")</f>
        <v/>
      </c>
      <c r="J10" s="74" t="str">
        <f t="shared" si="1"/>
        <v/>
      </c>
      <c r="K10" s="74" t="str">
        <f t="shared" si="0"/>
        <v/>
      </c>
      <c r="L10" s="74" t="str">
        <f t="shared" si="0"/>
        <v/>
      </c>
      <c r="M10" s="74" t="str">
        <f t="shared" si="0"/>
        <v/>
      </c>
      <c r="N10" s="74" t="str">
        <f t="shared" si="0"/>
        <v/>
      </c>
      <c r="O10" s="74"/>
    </row>
    <row r="11" spans="2:15" x14ac:dyDescent="0.4">
      <c r="B11" s="88">
        <f>'1. Sélection des secteurs'!B24</f>
        <v>0</v>
      </c>
      <c r="C11" s="88" t="str">
        <f>IF(ISBLANK('1. Sélection des secteurs'!D24),"",'1. Sélection des secteurs'!D24)</f>
        <v/>
      </c>
      <c r="D11" s="95" t="str">
        <f>_xlfn.IFNA(VLOOKUP(C11,'Indicateurs Sectoriels - DIRECT'!$B$7:$D$44,2,FALSE),"")</f>
        <v/>
      </c>
      <c r="E11" s="75" t="str">
        <f>_xlfn.IFNA(VLOOKUP($C11,'Indicateurs Sectoriels - DIRECT'!$B$7:$I$44,4,FALSE),"")</f>
        <v/>
      </c>
      <c r="F11" s="75" t="str">
        <f>_xlfn.IFNA(VLOOKUP($C11,'Indicateurs Sectoriels - DIRECT'!$B$7:$I$44,5,FALSE),"")</f>
        <v/>
      </c>
      <c r="G11" s="75" t="str">
        <f>_xlfn.IFNA(VLOOKUP($C11,'Indicateurs Sectoriels - DIRECT'!$B$7:$I$44,6,FALSE),"")</f>
        <v/>
      </c>
      <c r="H11" s="75" t="str">
        <f>_xlfn.IFNA(VLOOKUP($C11,'Indicateurs Sectoriels - DIRECT'!$B$7:$I$44,7,FALSE),"")</f>
        <v/>
      </c>
      <c r="I11" s="75" t="str">
        <f>_xlfn.IFNA(VLOOKUP($C11,'Indicateurs Sectoriels - DIRECT'!$B$7:$I$44,8,FALSE),"")</f>
        <v/>
      </c>
      <c r="J11" s="74" t="str">
        <f t="shared" si="1"/>
        <v/>
      </c>
      <c r="K11" s="74" t="str">
        <f t="shared" si="0"/>
        <v/>
      </c>
      <c r="L11" s="74" t="str">
        <f t="shared" si="0"/>
        <v/>
      </c>
      <c r="M11" s="74" t="str">
        <f t="shared" si="0"/>
        <v/>
      </c>
      <c r="N11" s="74" t="str">
        <f t="shared" si="0"/>
        <v/>
      </c>
      <c r="O11" s="74"/>
    </row>
    <row r="12" spans="2:15" x14ac:dyDescent="0.4">
      <c r="B12" s="88">
        <f>'1. Sélection des secteurs'!B25</f>
        <v>0</v>
      </c>
      <c r="C12" s="88" t="str">
        <f>IF(ISBLANK('1. Sélection des secteurs'!D25),"",'1. Sélection des secteurs'!D25)</f>
        <v/>
      </c>
      <c r="D12" s="95" t="str">
        <f>_xlfn.IFNA(VLOOKUP(C12,'Indicateurs Sectoriels - DIRECT'!$B$7:$D$44,2,FALSE),"")</f>
        <v/>
      </c>
      <c r="E12" s="75" t="str">
        <f>_xlfn.IFNA(VLOOKUP($C12,'Indicateurs Sectoriels - DIRECT'!$B$7:$I$44,4,FALSE),"")</f>
        <v/>
      </c>
      <c r="F12" s="75" t="str">
        <f>_xlfn.IFNA(VLOOKUP($C12,'Indicateurs Sectoriels - DIRECT'!$B$7:$I$44,5,FALSE),"")</f>
        <v/>
      </c>
      <c r="G12" s="75" t="str">
        <f>_xlfn.IFNA(VLOOKUP($C12,'Indicateurs Sectoriels - DIRECT'!$B$7:$I$44,6,FALSE),"")</f>
        <v/>
      </c>
      <c r="H12" s="75" t="str">
        <f>_xlfn.IFNA(VLOOKUP($C12,'Indicateurs Sectoriels - DIRECT'!$B$7:$I$44,7,FALSE),"")</f>
        <v/>
      </c>
      <c r="I12" s="75" t="str">
        <f>_xlfn.IFNA(VLOOKUP($C12,'Indicateurs Sectoriels - DIRECT'!$B$7:$I$44,8,FALSE),"")</f>
        <v/>
      </c>
      <c r="J12" s="74" t="str">
        <f t="shared" si="1"/>
        <v/>
      </c>
      <c r="K12" s="74" t="str">
        <f t="shared" si="0"/>
        <v/>
      </c>
      <c r="L12" s="74" t="str">
        <f t="shared" si="0"/>
        <v/>
      </c>
      <c r="M12" s="74" t="str">
        <f t="shared" si="0"/>
        <v/>
      </c>
      <c r="N12" s="74" t="str">
        <f t="shared" si="0"/>
        <v/>
      </c>
      <c r="O12" s="74"/>
    </row>
    <row r="13" spans="2:15" x14ac:dyDescent="0.4">
      <c r="B13" s="88">
        <f>'1. Sélection des secteurs'!B26</f>
        <v>0</v>
      </c>
      <c r="C13" s="88" t="str">
        <f>IF(ISBLANK('1. Sélection des secteurs'!D26),"",'1. Sélection des secteurs'!D26)</f>
        <v/>
      </c>
      <c r="D13" s="95" t="str">
        <f>_xlfn.IFNA(VLOOKUP(C13,'Indicateurs Sectoriels - DIRECT'!$B$7:$D$44,2,FALSE),"")</f>
        <v/>
      </c>
      <c r="E13" s="75" t="str">
        <f>_xlfn.IFNA(VLOOKUP($C13,'Indicateurs Sectoriels - DIRECT'!$B$7:$I$44,4,FALSE),"")</f>
        <v/>
      </c>
      <c r="F13" s="75" t="str">
        <f>_xlfn.IFNA(VLOOKUP($C13,'Indicateurs Sectoriels - DIRECT'!$B$7:$I$44,5,FALSE),"")</f>
        <v/>
      </c>
      <c r="G13" s="75" t="str">
        <f>_xlfn.IFNA(VLOOKUP($C13,'Indicateurs Sectoriels - DIRECT'!$B$7:$I$44,6,FALSE),"")</f>
        <v/>
      </c>
      <c r="H13" s="75" t="str">
        <f>_xlfn.IFNA(VLOOKUP($C13,'Indicateurs Sectoriels - DIRECT'!$B$7:$I$44,7,FALSE),"")</f>
        <v/>
      </c>
      <c r="I13" s="75" t="str">
        <f>_xlfn.IFNA(VLOOKUP($C13,'Indicateurs Sectoriels - DIRECT'!$B$7:$I$44,8,FALSE),"")</f>
        <v/>
      </c>
      <c r="J13" s="74" t="str">
        <f t="shared" si="1"/>
        <v/>
      </c>
      <c r="K13" s="74" t="str">
        <f t="shared" si="0"/>
        <v/>
      </c>
      <c r="L13" s="74" t="str">
        <f t="shared" si="0"/>
        <v/>
      </c>
      <c r="M13" s="74" t="str">
        <f t="shared" si="0"/>
        <v/>
      </c>
      <c r="N13" s="74" t="str">
        <f t="shared" si="0"/>
        <v/>
      </c>
      <c r="O13" s="74"/>
    </row>
    <row r="14" spans="2:15" x14ac:dyDescent="0.4">
      <c r="B14" s="88">
        <f>'1. Sélection des secteurs'!B27</f>
        <v>0</v>
      </c>
      <c r="C14" s="88" t="str">
        <f>IF(ISBLANK('1. Sélection des secteurs'!D27),"",'1. Sélection des secteurs'!D27)</f>
        <v/>
      </c>
      <c r="D14" s="95" t="str">
        <f>_xlfn.IFNA(VLOOKUP(C14,'Indicateurs Sectoriels - DIRECT'!$B$7:$D$44,2,FALSE),"")</f>
        <v/>
      </c>
      <c r="E14" s="75" t="str">
        <f>_xlfn.IFNA(VLOOKUP($C14,'Indicateurs Sectoriels - DIRECT'!$B$7:$I$44,4,FALSE),"")</f>
        <v/>
      </c>
      <c r="F14" s="75" t="str">
        <f>_xlfn.IFNA(VLOOKUP($C14,'Indicateurs Sectoriels - DIRECT'!$B$7:$I$44,5,FALSE),"")</f>
        <v/>
      </c>
      <c r="G14" s="75" t="str">
        <f>_xlfn.IFNA(VLOOKUP($C14,'Indicateurs Sectoriels - DIRECT'!$B$7:$I$44,6,FALSE),"")</f>
        <v/>
      </c>
      <c r="H14" s="75" t="str">
        <f>_xlfn.IFNA(VLOOKUP($C14,'Indicateurs Sectoriels - DIRECT'!$B$7:$I$44,7,FALSE),"")</f>
        <v/>
      </c>
      <c r="I14" s="75" t="str">
        <f>_xlfn.IFNA(VLOOKUP($C14,'Indicateurs Sectoriels - DIRECT'!$B$7:$I$44,8,FALSE),"")</f>
        <v/>
      </c>
      <c r="J14" s="74" t="str">
        <f t="shared" si="1"/>
        <v/>
      </c>
      <c r="K14" s="74" t="str">
        <f t="shared" si="0"/>
        <v/>
      </c>
      <c r="L14" s="74" t="str">
        <f t="shared" si="0"/>
        <v/>
      </c>
      <c r="M14" s="74" t="str">
        <f t="shared" si="0"/>
        <v/>
      </c>
      <c r="N14" s="74" t="str">
        <f t="shared" si="0"/>
        <v/>
      </c>
      <c r="O14" s="74"/>
    </row>
    <row r="15" spans="2:15" x14ac:dyDescent="0.4">
      <c r="B15" s="88">
        <f>'1. Sélection des secteurs'!B28</f>
        <v>0</v>
      </c>
      <c r="C15" s="88" t="str">
        <f>IF(ISBLANK('1. Sélection des secteurs'!D28),"",'1. Sélection des secteurs'!D28)</f>
        <v/>
      </c>
      <c r="D15" s="95" t="str">
        <f>_xlfn.IFNA(VLOOKUP(C15,'Indicateurs Sectoriels - DIRECT'!$B$7:$D$44,2,FALSE),"")</f>
        <v/>
      </c>
      <c r="E15" s="75" t="str">
        <f>_xlfn.IFNA(VLOOKUP($C15,'Indicateurs Sectoriels - DIRECT'!$B$7:$I$44,4,FALSE),"")</f>
        <v/>
      </c>
      <c r="F15" s="75" t="str">
        <f>_xlfn.IFNA(VLOOKUP($C15,'Indicateurs Sectoriels - DIRECT'!$B$7:$I$44,5,FALSE),"")</f>
        <v/>
      </c>
      <c r="G15" s="75" t="str">
        <f>_xlfn.IFNA(VLOOKUP($C15,'Indicateurs Sectoriels - DIRECT'!$B$7:$I$44,6,FALSE),"")</f>
        <v/>
      </c>
      <c r="H15" s="75" t="str">
        <f>_xlfn.IFNA(VLOOKUP($C15,'Indicateurs Sectoriels - DIRECT'!$B$7:$I$44,7,FALSE),"")</f>
        <v/>
      </c>
      <c r="I15" s="75" t="str">
        <f>_xlfn.IFNA(VLOOKUP($C15,'Indicateurs Sectoriels - DIRECT'!$B$7:$I$44,8,FALSE),"")</f>
        <v/>
      </c>
      <c r="J15" s="74" t="str">
        <f t="shared" si="1"/>
        <v/>
      </c>
      <c r="K15" s="74" t="str">
        <f t="shared" si="0"/>
        <v/>
      </c>
      <c r="L15" s="74" t="str">
        <f t="shared" si="0"/>
        <v/>
      </c>
      <c r="M15" s="74" t="str">
        <f t="shared" si="0"/>
        <v/>
      </c>
      <c r="N15" s="74" t="str">
        <f t="shared" si="0"/>
        <v/>
      </c>
      <c r="O15" s="74"/>
    </row>
    <row r="17" spans="2:14" ht="21" x14ac:dyDescent="0.55000000000000004">
      <c r="B17" s="85" t="s">
        <v>1146</v>
      </c>
    </row>
    <row r="19" spans="2:14" x14ac:dyDescent="0.4">
      <c r="C19" s="70" t="s">
        <v>282</v>
      </c>
    </row>
    <row r="20" spans="2:14" s="102" customFormat="1" ht="30.5" customHeight="1" x14ac:dyDescent="0.35">
      <c r="E20" s="316" t="s">
        <v>280</v>
      </c>
      <c r="F20" s="316"/>
      <c r="G20" s="316"/>
      <c r="H20" s="316"/>
      <c r="I20" s="316"/>
      <c r="J20" s="315" t="s">
        <v>527</v>
      </c>
      <c r="K20" s="315"/>
      <c r="L20" s="315"/>
      <c r="M20" s="315"/>
      <c r="N20" s="315"/>
    </row>
    <row r="21" spans="2:14" ht="72" customHeight="1" x14ac:dyDescent="0.4">
      <c r="C21" s="87" t="s">
        <v>231</v>
      </c>
      <c r="D21" s="87" t="s">
        <v>182</v>
      </c>
      <c r="E21" s="306" t="s">
        <v>272</v>
      </c>
      <c r="F21" s="307" t="s">
        <v>126</v>
      </c>
      <c r="G21" s="308" t="s">
        <v>28</v>
      </c>
      <c r="H21" s="309" t="s">
        <v>127</v>
      </c>
      <c r="I21" s="310" t="s">
        <v>128</v>
      </c>
      <c r="J21" s="306" t="s">
        <v>272</v>
      </c>
      <c r="K21" s="307" t="s">
        <v>126</v>
      </c>
      <c r="L21" s="308" t="s">
        <v>28</v>
      </c>
      <c r="M21" s="309" t="s">
        <v>127</v>
      </c>
      <c r="N21" s="310" t="s">
        <v>128</v>
      </c>
    </row>
    <row r="22" spans="2:14" ht="272" x14ac:dyDescent="0.4">
      <c r="C22" s="88" t="str">
        <f t="shared" ref="C22:C31" si="2">C6</f>
        <v/>
      </c>
      <c r="D22" s="95" t="str">
        <f>_xlfn.IFNA(VLOOKUP(C22,'Indicateurs Sectoriels - DIRECT'!$B$7:$D$44,2,FALSE),"")</f>
        <v/>
      </c>
      <c r="E22" s="105" t="str">
        <f>_xlfn.IFNA(VLOOKUP($C22,'Indicateurs Sectoriels - AVAL'!$B$7:$R$44,8,FALSE),"")</f>
        <v/>
      </c>
      <c r="F22" s="100" t="str">
        <f>_xlfn.IFNA(VLOOKUP($C22,'Indicateurs Sectoriels - AVAL'!$B$7:$R$44,10,FALSE),"")</f>
        <v/>
      </c>
      <c r="G22" s="100" t="str">
        <f>_xlfn.IFNA(VLOOKUP($C22,'Indicateurs Sectoriels - AVAL'!$B$7:$R$44,12,FALSE),"")</f>
        <v/>
      </c>
      <c r="H22" s="100" t="str">
        <f>_xlfn.IFNA(VLOOKUP($C22,'Indicateurs Sectoriels - AVAL'!$B$7:$R$44,14,FALSE),"")</f>
        <v/>
      </c>
      <c r="I22" s="100" t="str">
        <f>_xlfn.IFNA(VLOOKUP($C22,'Indicateurs Sectoriels - AVAL'!$B$7:$R$44,16,FALSE),"")</f>
        <v/>
      </c>
      <c r="J22" s="96" t="str">
        <f>E22</f>
        <v/>
      </c>
      <c r="K22" s="96" t="str">
        <f t="shared" ref="K22:N22" si="3">F22</f>
        <v/>
      </c>
      <c r="L22" s="96" t="str">
        <f t="shared" si="3"/>
        <v/>
      </c>
      <c r="M22" s="96" t="str">
        <f t="shared" si="3"/>
        <v/>
      </c>
      <c r="N22" s="96" t="str">
        <f>I22</f>
        <v/>
      </c>
    </row>
    <row r="23" spans="2:14" ht="409.5" x14ac:dyDescent="0.4">
      <c r="C23" s="88" t="str">
        <f t="shared" si="2"/>
        <v/>
      </c>
      <c r="D23" s="95" t="str">
        <f>_xlfn.IFNA(VLOOKUP(C23,'Indicateurs Sectoriels - DIRECT'!$B$7:$D$44,2,FALSE),"")</f>
        <v/>
      </c>
      <c r="E23" s="105" t="str">
        <f>_xlfn.IFNA(VLOOKUP($C23,'Indicateurs Sectoriels - AVAL'!$B$7:$R$44,8,FALSE),"")</f>
        <v/>
      </c>
      <c r="F23" s="100" t="str">
        <f>_xlfn.IFNA(VLOOKUP($C23,'Indicateurs Sectoriels - AVAL'!$B$7:$R$44,10,FALSE),"")</f>
        <v/>
      </c>
      <c r="G23" s="100" t="str">
        <f>_xlfn.IFNA(VLOOKUP($C23,'Indicateurs Sectoriels - AVAL'!$B$7:$R$44,12,FALSE),"")</f>
        <v/>
      </c>
      <c r="H23" s="100" t="str">
        <f>_xlfn.IFNA(VLOOKUP($C23,'Indicateurs Sectoriels - AVAL'!$B$7:$R$44,14,FALSE),"")</f>
        <v/>
      </c>
      <c r="I23" s="100" t="str">
        <f>_xlfn.IFNA(VLOOKUP($C23,'Indicateurs Sectoriels - AVAL'!$B$7:$R$44,16,FALSE),"")</f>
        <v/>
      </c>
      <c r="J23" s="96" t="str">
        <f t="shared" ref="J23:J31" si="4">E23</f>
        <v/>
      </c>
      <c r="K23" s="96" t="str">
        <f t="shared" ref="K23:K31" si="5">F23</f>
        <v/>
      </c>
      <c r="L23" s="96" t="str">
        <f t="shared" ref="L23:L31" si="6">G23</f>
        <v/>
      </c>
      <c r="M23" s="96" t="str">
        <f t="shared" ref="M23:M31" si="7">H23</f>
        <v/>
      </c>
      <c r="N23" s="96" t="str">
        <f t="shared" ref="N23:N31" si="8">I23</f>
        <v/>
      </c>
    </row>
    <row r="24" spans="2:14" x14ac:dyDescent="0.4">
      <c r="C24" s="88" t="str">
        <f t="shared" si="2"/>
        <v/>
      </c>
      <c r="D24" s="95" t="str">
        <f>_xlfn.IFNA(VLOOKUP(C24,'Indicateurs Sectoriels - DIRECT'!$B$7:$D$44,2,FALSE),"")</f>
        <v/>
      </c>
      <c r="E24" s="105" t="str">
        <f>_xlfn.IFNA(VLOOKUP($C24,'Indicateurs Sectoriels - AVAL'!$B$7:$R$44,8,FALSE),"")</f>
        <v/>
      </c>
      <c r="F24" s="100" t="str">
        <f>_xlfn.IFNA(VLOOKUP($C24,'Indicateurs Sectoriels - AVAL'!$B$7:$R$44,10,FALSE),"")</f>
        <v/>
      </c>
      <c r="G24" s="100" t="str">
        <f>_xlfn.IFNA(VLOOKUP($C24,'Indicateurs Sectoriels - AVAL'!$B$7:$R$44,12,FALSE),"")</f>
        <v/>
      </c>
      <c r="H24" s="100" t="str">
        <f>_xlfn.IFNA(VLOOKUP($C24,'Indicateurs Sectoriels - AVAL'!$B$7:$R$44,14,FALSE),"")</f>
        <v/>
      </c>
      <c r="I24" s="100" t="str">
        <f>_xlfn.IFNA(VLOOKUP($C24,'Indicateurs Sectoriels - AVAL'!$B$7:$R$44,16,FALSE),"")</f>
        <v/>
      </c>
      <c r="J24" s="96" t="str">
        <f t="shared" si="4"/>
        <v/>
      </c>
      <c r="K24" s="96" t="str">
        <f t="shared" si="5"/>
        <v/>
      </c>
      <c r="L24" s="96" t="str">
        <f t="shared" si="6"/>
        <v/>
      </c>
      <c r="M24" s="96" t="str">
        <f t="shared" si="7"/>
        <v/>
      </c>
      <c r="N24" s="96" t="str">
        <f t="shared" si="8"/>
        <v/>
      </c>
    </row>
    <row r="25" spans="2:14" x14ac:dyDescent="0.4">
      <c r="C25" s="88" t="str">
        <f t="shared" si="2"/>
        <v/>
      </c>
      <c r="D25" s="95" t="str">
        <f>_xlfn.IFNA(VLOOKUP(C25,'Indicateurs Sectoriels - DIRECT'!$B$7:$D$44,2,FALSE),"")</f>
        <v/>
      </c>
      <c r="E25" s="105" t="str">
        <f>_xlfn.IFNA(VLOOKUP($C25,'Indicateurs Sectoriels - AVAL'!$B$7:$R$44,8,FALSE),"")</f>
        <v/>
      </c>
      <c r="F25" s="100" t="str">
        <f>_xlfn.IFNA(VLOOKUP($C25,'Indicateurs Sectoriels - AVAL'!$B$7:$R$44,10,FALSE),"")</f>
        <v/>
      </c>
      <c r="G25" s="100" t="str">
        <f>_xlfn.IFNA(VLOOKUP($C25,'Indicateurs Sectoriels - AVAL'!$B$7:$R$44,12,FALSE),"")</f>
        <v/>
      </c>
      <c r="H25" s="100" t="str">
        <f>_xlfn.IFNA(VLOOKUP($C25,'Indicateurs Sectoriels - AVAL'!$B$7:$R$44,14,FALSE),"")</f>
        <v/>
      </c>
      <c r="I25" s="100" t="str">
        <f>_xlfn.IFNA(VLOOKUP($C25,'Indicateurs Sectoriels - AVAL'!$B$7:$R$44,16,FALSE),"")</f>
        <v/>
      </c>
      <c r="J25" s="96" t="str">
        <f t="shared" si="4"/>
        <v/>
      </c>
      <c r="K25" s="96" t="str">
        <f t="shared" si="5"/>
        <v/>
      </c>
      <c r="L25" s="96" t="str">
        <f t="shared" si="6"/>
        <v/>
      </c>
      <c r="M25" s="96" t="str">
        <f t="shared" si="7"/>
        <v/>
      </c>
      <c r="N25" s="96" t="str">
        <f t="shared" si="8"/>
        <v/>
      </c>
    </row>
    <row r="26" spans="2:14" x14ac:dyDescent="0.4">
      <c r="C26" s="88" t="str">
        <f t="shared" si="2"/>
        <v/>
      </c>
      <c r="D26" s="95" t="str">
        <f>_xlfn.IFNA(VLOOKUP(C26,'Indicateurs Sectoriels - DIRECT'!$B$7:$D$44,2,FALSE),"")</f>
        <v/>
      </c>
      <c r="E26" s="105" t="str">
        <f>_xlfn.IFNA(VLOOKUP($C26,'Indicateurs Sectoriels - AVAL'!$B$7:$R$44,8,FALSE),"")</f>
        <v/>
      </c>
      <c r="F26" s="100" t="str">
        <f>_xlfn.IFNA(VLOOKUP($C26,'Indicateurs Sectoriels - AVAL'!$B$7:$R$44,10,FALSE),"")</f>
        <v/>
      </c>
      <c r="G26" s="100" t="str">
        <f>_xlfn.IFNA(VLOOKUP($C26,'Indicateurs Sectoriels - AVAL'!$B$7:$R$44,12,FALSE),"")</f>
        <v/>
      </c>
      <c r="H26" s="100" t="str">
        <f>_xlfn.IFNA(VLOOKUP($C26,'Indicateurs Sectoriels - AVAL'!$B$7:$R$44,14,FALSE),"")</f>
        <v/>
      </c>
      <c r="I26" s="100" t="str">
        <f>_xlfn.IFNA(VLOOKUP($C26,'Indicateurs Sectoriels - AVAL'!$B$7:$R$44,16,FALSE),"")</f>
        <v/>
      </c>
      <c r="J26" s="96" t="str">
        <f t="shared" si="4"/>
        <v/>
      </c>
      <c r="K26" s="96" t="str">
        <f t="shared" si="5"/>
        <v/>
      </c>
      <c r="L26" s="96" t="str">
        <f t="shared" si="6"/>
        <v/>
      </c>
      <c r="M26" s="96" t="str">
        <f t="shared" si="7"/>
        <v/>
      </c>
      <c r="N26" s="96" t="str">
        <f t="shared" si="8"/>
        <v/>
      </c>
    </row>
    <row r="27" spans="2:14" x14ac:dyDescent="0.4">
      <c r="C27" s="88" t="str">
        <f t="shared" si="2"/>
        <v/>
      </c>
      <c r="D27" s="95" t="str">
        <f>_xlfn.IFNA(VLOOKUP(C27,'Indicateurs Sectoriels - DIRECT'!$B$7:$D$44,2,FALSE),"")</f>
        <v/>
      </c>
      <c r="E27" s="105" t="str">
        <f>_xlfn.IFNA(VLOOKUP($C27,'Indicateurs Sectoriels - AVAL'!$B$7:$R$44,8,FALSE),"")</f>
        <v/>
      </c>
      <c r="F27" s="100" t="str">
        <f>_xlfn.IFNA(VLOOKUP($C27,'Indicateurs Sectoriels - AVAL'!$B$7:$R$44,10,FALSE),"")</f>
        <v/>
      </c>
      <c r="G27" s="100" t="str">
        <f>_xlfn.IFNA(VLOOKUP($C27,'Indicateurs Sectoriels - AVAL'!$B$7:$R$44,12,FALSE),"")</f>
        <v/>
      </c>
      <c r="H27" s="100" t="str">
        <f>_xlfn.IFNA(VLOOKUP($C27,'Indicateurs Sectoriels - AVAL'!$B$7:$R$44,14,FALSE),"")</f>
        <v/>
      </c>
      <c r="I27" s="100" t="str">
        <f>_xlfn.IFNA(VLOOKUP($C27,'Indicateurs Sectoriels - AVAL'!$B$7:$R$44,16,FALSE),"")</f>
        <v/>
      </c>
      <c r="J27" s="96" t="str">
        <f t="shared" si="4"/>
        <v/>
      </c>
      <c r="K27" s="96" t="str">
        <f t="shared" si="5"/>
        <v/>
      </c>
      <c r="L27" s="96" t="str">
        <f t="shared" si="6"/>
        <v/>
      </c>
      <c r="M27" s="96" t="str">
        <f t="shared" si="7"/>
        <v/>
      </c>
      <c r="N27" s="96" t="str">
        <f t="shared" si="8"/>
        <v/>
      </c>
    </row>
    <row r="28" spans="2:14" x14ac:dyDescent="0.4">
      <c r="C28" s="88" t="str">
        <f t="shared" si="2"/>
        <v/>
      </c>
      <c r="D28" s="95" t="str">
        <f>_xlfn.IFNA(VLOOKUP(C28,'Indicateurs Sectoriels - DIRECT'!$B$7:$D$44,2,FALSE),"")</f>
        <v/>
      </c>
      <c r="E28" s="105" t="str">
        <f>_xlfn.IFNA(VLOOKUP($C28,'Indicateurs Sectoriels - AVAL'!$B$7:$R$44,8,FALSE),"")</f>
        <v/>
      </c>
      <c r="F28" s="100" t="str">
        <f>_xlfn.IFNA(VLOOKUP($C28,'Indicateurs Sectoriels - AVAL'!$B$7:$R$44,10,FALSE),"")</f>
        <v/>
      </c>
      <c r="G28" s="100" t="str">
        <f>_xlfn.IFNA(VLOOKUP($C28,'Indicateurs Sectoriels - AVAL'!$B$7:$R$44,12,FALSE),"")</f>
        <v/>
      </c>
      <c r="H28" s="100" t="str">
        <f>_xlfn.IFNA(VLOOKUP($C28,'Indicateurs Sectoriels - AVAL'!$B$7:$R$44,14,FALSE),"")</f>
        <v/>
      </c>
      <c r="I28" s="100" t="str">
        <f>_xlfn.IFNA(VLOOKUP($C28,'Indicateurs Sectoriels - AVAL'!$B$7:$R$44,16,FALSE),"")</f>
        <v/>
      </c>
      <c r="J28" s="96" t="str">
        <f t="shared" si="4"/>
        <v/>
      </c>
      <c r="K28" s="96" t="str">
        <f t="shared" si="5"/>
        <v/>
      </c>
      <c r="L28" s="96" t="str">
        <f t="shared" si="6"/>
        <v/>
      </c>
      <c r="M28" s="96" t="str">
        <f t="shared" si="7"/>
        <v/>
      </c>
      <c r="N28" s="96" t="str">
        <f t="shared" si="8"/>
        <v/>
      </c>
    </row>
    <row r="29" spans="2:14" x14ac:dyDescent="0.4">
      <c r="C29" s="88" t="str">
        <f t="shared" si="2"/>
        <v/>
      </c>
      <c r="D29" s="95" t="str">
        <f>_xlfn.IFNA(VLOOKUP(C29,'Indicateurs Sectoriels - DIRECT'!$B$7:$D$44,2,FALSE),"")</f>
        <v/>
      </c>
      <c r="E29" s="105" t="str">
        <f>_xlfn.IFNA(VLOOKUP($C29,'Indicateurs Sectoriels - AVAL'!$B$7:$R$44,8,FALSE),"")</f>
        <v/>
      </c>
      <c r="F29" s="100" t="str">
        <f>_xlfn.IFNA(VLOOKUP($C29,'Indicateurs Sectoriels - AVAL'!$B$7:$R$44,10,FALSE),"")</f>
        <v/>
      </c>
      <c r="G29" s="100" t="str">
        <f>_xlfn.IFNA(VLOOKUP($C29,'Indicateurs Sectoriels - AVAL'!$B$7:$R$44,12,FALSE),"")</f>
        <v/>
      </c>
      <c r="H29" s="100" t="str">
        <f>_xlfn.IFNA(VLOOKUP($C29,'Indicateurs Sectoriels - AVAL'!$B$7:$R$44,14,FALSE),"")</f>
        <v/>
      </c>
      <c r="I29" s="100" t="str">
        <f>_xlfn.IFNA(VLOOKUP($C29,'Indicateurs Sectoriels - AVAL'!$B$7:$R$44,16,FALSE),"")</f>
        <v/>
      </c>
      <c r="J29" s="96" t="str">
        <f t="shared" si="4"/>
        <v/>
      </c>
      <c r="K29" s="96" t="str">
        <f t="shared" si="5"/>
        <v/>
      </c>
      <c r="L29" s="96" t="str">
        <f t="shared" si="6"/>
        <v/>
      </c>
      <c r="M29" s="96" t="str">
        <f t="shared" si="7"/>
        <v/>
      </c>
      <c r="N29" s="96" t="str">
        <f t="shared" si="8"/>
        <v/>
      </c>
    </row>
    <row r="30" spans="2:14" x14ac:dyDescent="0.4">
      <c r="C30" s="88" t="str">
        <f t="shared" si="2"/>
        <v/>
      </c>
      <c r="D30" s="95" t="str">
        <f>_xlfn.IFNA(VLOOKUP(C30,'Indicateurs Sectoriels - DIRECT'!$B$7:$D$44,2,FALSE),"")</f>
        <v/>
      </c>
      <c r="E30" s="105" t="str">
        <f>_xlfn.IFNA(VLOOKUP($C30,'Indicateurs Sectoriels - AVAL'!$B$7:$R$44,8,FALSE),"")</f>
        <v/>
      </c>
      <c r="F30" s="100" t="str">
        <f>_xlfn.IFNA(VLOOKUP($C30,'Indicateurs Sectoriels - AVAL'!$B$7:$R$44,10,FALSE),"")</f>
        <v/>
      </c>
      <c r="G30" s="100" t="str">
        <f>_xlfn.IFNA(VLOOKUP($C30,'Indicateurs Sectoriels - AVAL'!$B$7:$R$44,12,FALSE),"")</f>
        <v/>
      </c>
      <c r="H30" s="100" t="str">
        <f>_xlfn.IFNA(VLOOKUP($C30,'Indicateurs Sectoriels - AVAL'!$B$7:$R$44,14,FALSE),"")</f>
        <v/>
      </c>
      <c r="I30" s="100" t="str">
        <f>_xlfn.IFNA(VLOOKUP($C30,'Indicateurs Sectoriels - AVAL'!$B$7:$R$44,16,FALSE),"")</f>
        <v/>
      </c>
      <c r="J30" s="96" t="str">
        <f t="shared" si="4"/>
        <v/>
      </c>
      <c r="K30" s="96" t="str">
        <f t="shared" si="5"/>
        <v/>
      </c>
      <c r="L30" s="96" t="str">
        <f t="shared" si="6"/>
        <v/>
      </c>
      <c r="M30" s="96" t="str">
        <f t="shared" si="7"/>
        <v/>
      </c>
      <c r="N30" s="96" t="str">
        <f t="shared" si="8"/>
        <v/>
      </c>
    </row>
    <row r="31" spans="2:14" x14ac:dyDescent="0.4">
      <c r="C31" s="88" t="str">
        <f t="shared" si="2"/>
        <v/>
      </c>
      <c r="D31" s="95" t="str">
        <f>_xlfn.IFNA(VLOOKUP(C31,'Indicateurs Sectoriels - DIRECT'!$B$7:$D$44,2,FALSE),"")</f>
        <v/>
      </c>
      <c r="E31" s="105" t="str">
        <f>_xlfn.IFNA(VLOOKUP($C31,'Indicateurs Sectoriels - AVAL'!$B$7:$R$44,8,FALSE),"")</f>
        <v/>
      </c>
      <c r="F31" s="100" t="str">
        <f>_xlfn.IFNA(VLOOKUP($C31,'Indicateurs Sectoriels - AVAL'!$B$7:$R$44,10,FALSE),"")</f>
        <v/>
      </c>
      <c r="G31" s="100" t="str">
        <f>_xlfn.IFNA(VLOOKUP($C31,'Indicateurs Sectoriels - AVAL'!$B$7:$R$44,12,FALSE),"")</f>
        <v/>
      </c>
      <c r="H31" s="100" t="str">
        <f>_xlfn.IFNA(VLOOKUP($C31,'Indicateurs Sectoriels - AVAL'!$B$7:$R$44,14,FALSE),"")</f>
        <v/>
      </c>
      <c r="I31" s="100" t="str">
        <f>_xlfn.IFNA(VLOOKUP($C31,'Indicateurs Sectoriels - AVAL'!$B$7:$R$44,16,FALSE),"")</f>
        <v/>
      </c>
      <c r="J31" s="96" t="str">
        <f t="shared" si="4"/>
        <v/>
      </c>
      <c r="K31" s="96" t="str">
        <f t="shared" si="5"/>
        <v/>
      </c>
      <c r="L31" s="96" t="str">
        <f t="shared" si="6"/>
        <v/>
      </c>
      <c r="M31" s="96" t="str">
        <f t="shared" si="7"/>
        <v/>
      </c>
      <c r="N31" s="96" t="str">
        <f t="shared" si="8"/>
        <v/>
      </c>
    </row>
  </sheetData>
  <mergeCells count="2">
    <mergeCell ref="E20:I20"/>
    <mergeCell ref="J20:N20"/>
  </mergeCells>
  <conditionalFormatting sqref="E6:N15">
    <cfRule type="cellIs" dxfId="77" priority="4" operator="equal">
      <formula>"Très matériel"</formula>
    </cfRule>
    <cfRule type="cellIs" dxfId="76" priority="5" operator="equal">
      <formula>"Matériel"</formula>
    </cfRule>
    <cfRule type="cellIs" dxfId="75" priority="6" operator="equal">
      <formula>"Non matériel"</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06151-D4D5-4E9E-B22F-288BC044E952}">
  <sheetPr>
    <tabColor rgb="FFFCF596"/>
  </sheetPr>
  <dimension ref="B3:R44"/>
  <sheetViews>
    <sheetView showGridLines="0" showZeros="0" zoomScale="70" zoomScaleNormal="70" workbookViewId="0">
      <selection activeCell="M52" sqref="M52"/>
    </sheetView>
  </sheetViews>
  <sheetFormatPr baseColWidth="10" defaultColWidth="10.90625" defaultRowHeight="16" x14ac:dyDescent="0.4"/>
  <cols>
    <col min="1" max="1" width="10.90625" style="71"/>
    <col min="2" max="2" width="21.08984375" style="71" customWidth="1"/>
    <col min="3" max="8" width="22.36328125" style="71" customWidth="1"/>
    <col min="9" max="9" width="24.90625" style="71" customWidth="1"/>
    <col min="10" max="10" width="25.6328125" style="71" customWidth="1"/>
    <col min="11" max="16" width="22.36328125" style="71" customWidth="1"/>
    <col min="17" max="17" width="20.90625" style="71" customWidth="1"/>
    <col min="18" max="18" width="18.1796875" style="71" customWidth="1"/>
    <col min="19" max="16384" width="10.90625" style="71"/>
  </cols>
  <sheetData>
    <row r="3" spans="2:17" ht="24.5" x14ac:dyDescent="0.65">
      <c r="B3" s="216" t="s">
        <v>1148</v>
      </c>
    </row>
    <row r="5" spans="2:17" x14ac:dyDescent="0.4">
      <c r="B5" s="71" t="s">
        <v>1149</v>
      </c>
    </row>
    <row r="7" spans="2:17" ht="21" x14ac:dyDescent="0.55000000000000004">
      <c r="B7" s="85" t="s">
        <v>1142</v>
      </c>
    </row>
    <row r="8" spans="2:17" s="97" customFormat="1" ht="16.5" thickBot="1" x14ac:dyDescent="0.4">
      <c r="C8" s="101"/>
      <c r="E8" s="101"/>
      <c r="J8" s="101" t="s">
        <v>528</v>
      </c>
    </row>
    <row r="9" spans="2:17" s="97" customFormat="1" ht="35" customHeight="1" thickBot="1" x14ac:dyDescent="0.4">
      <c r="C9" s="319" t="s">
        <v>548</v>
      </c>
      <c r="D9" s="320"/>
      <c r="E9" s="321" t="s">
        <v>549</v>
      </c>
      <c r="F9" s="322"/>
      <c r="G9" s="317" t="s">
        <v>550</v>
      </c>
      <c r="H9" s="318"/>
      <c r="I9" s="233" t="s">
        <v>551</v>
      </c>
      <c r="J9" s="319" t="s">
        <v>548</v>
      </c>
      <c r="K9" s="320"/>
      <c r="L9" s="321" t="s">
        <v>549</v>
      </c>
      <c r="M9" s="322"/>
      <c r="N9" s="317" t="s">
        <v>550</v>
      </c>
      <c r="O9" s="318"/>
      <c r="P9" s="233" t="s">
        <v>551</v>
      </c>
    </row>
    <row r="10" spans="2:17" ht="93" thickBot="1" x14ac:dyDescent="0.45">
      <c r="B10" s="134" t="s">
        <v>184</v>
      </c>
      <c r="C10" s="227" t="s">
        <v>234</v>
      </c>
      <c r="D10" s="228" t="s">
        <v>304</v>
      </c>
      <c r="E10" s="229" t="s">
        <v>236</v>
      </c>
      <c r="F10" s="230" t="s">
        <v>235</v>
      </c>
      <c r="G10" s="236" t="s">
        <v>1159</v>
      </c>
      <c r="H10" s="237" t="s">
        <v>237</v>
      </c>
      <c r="I10" s="234" t="s">
        <v>238</v>
      </c>
      <c r="J10" s="227" t="s">
        <v>234</v>
      </c>
      <c r="K10" s="228" t="s">
        <v>304</v>
      </c>
      <c r="L10" s="229" t="s">
        <v>236</v>
      </c>
      <c r="M10" s="230" t="s">
        <v>235</v>
      </c>
      <c r="N10" s="236" t="s">
        <v>1159</v>
      </c>
      <c r="O10" s="237" t="s">
        <v>237</v>
      </c>
      <c r="P10" s="234" t="s">
        <v>238</v>
      </c>
      <c r="Q10" s="259" t="s">
        <v>183</v>
      </c>
    </row>
    <row r="11" spans="2:17" x14ac:dyDescent="0.4">
      <c r="B11" s="135">
        <f>'1. Sélection des secteurs'!B8</f>
        <v>0</v>
      </c>
      <c r="C11" s="131" t="str">
        <f>_xlfn.IFNA(VLOOKUP($B11,'Matérialité_Dépendances SE'!$B$9:$I$46,2,FALSE),"")</f>
        <v/>
      </c>
      <c r="D11" s="74" t="str">
        <f>_xlfn.IFNA(VLOOKUP($B11,'Matérialité_Dépendances SE'!$B$9:$I$46,3,FALSE),"")</f>
        <v/>
      </c>
      <c r="E11" s="74" t="str">
        <f>_xlfn.IFNA(VLOOKUP($B11,'Matérialité_Dépendances SE'!$B$9:$I$46,4,FALSE),"")</f>
        <v/>
      </c>
      <c r="F11" s="74" t="str">
        <f>_xlfn.IFNA(VLOOKUP($B11,'Matérialité_Dépendances SE'!$B$9:$I$46,5,FALSE),"")</f>
        <v/>
      </c>
      <c r="G11" s="74" t="str">
        <f>_xlfn.IFNA(VLOOKUP($B11,'Matérialité_Dépendances SE'!$B$9:$I$46,6,FALSE),"")</f>
        <v/>
      </c>
      <c r="H11" s="74" t="str">
        <f>_xlfn.IFNA(VLOOKUP($B11,'Matérialité_Dépendances SE'!$B$9:$I$46,7,FALSE),"")</f>
        <v/>
      </c>
      <c r="I11" s="74" t="str">
        <f>_xlfn.IFNA(VLOOKUP($B11,'Matérialité_Dépendances SE'!$B$9:$I$46,8,FALSE),"")</f>
        <v/>
      </c>
      <c r="J11" s="131" t="str">
        <f>C11</f>
        <v/>
      </c>
      <c r="K11" s="74" t="str">
        <f>D11</f>
        <v/>
      </c>
      <c r="L11" s="74" t="str">
        <f t="shared" ref="L11:O12" si="0">E11</f>
        <v/>
      </c>
      <c r="M11" s="74" t="str">
        <f t="shared" si="0"/>
        <v/>
      </c>
      <c r="N11" s="74" t="str">
        <f t="shared" si="0"/>
        <v/>
      </c>
      <c r="O11" s="74" t="str">
        <f t="shared" si="0"/>
        <v/>
      </c>
      <c r="P11" s="76" t="str">
        <f>I11</f>
        <v/>
      </c>
      <c r="Q11" s="258"/>
    </row>
    <row r="12" spans="2:17" ht="16.5" thickBot="1" x14ac:dyDescent="0.45">
      <c r="B12" s="311">
        <f>'1. Sélection des secteurs'!B9</f>
        <v>0</v>
      </c>
      <c r="C12" s="74" t="str">
        <f>_xlfn.IFNA(VLOOKUP($B12,'Matérialité_Dépendances SE'!$B$9:$I$46,2,FALSE),"")</f>
        <v/>
      </c>
      <c r="D12" s="74" t="str">
        <f>_xlfn.IFNA(VLOOKUP($B12,'Matérialité_Dépendances SE'!$B$9:$I$46,3,FALSE),"")</f>
        <v/>
      </c>
      <c r="E12" s="74" t="str">
        <f>_xlfn.IFNA(VLOOKUP($B12,'Matérialité_Dépendances SE'!$B$9:$I$46,4,FALSE),"")</f>
        <v/>
      </c>
      <c r="F12" s="74" t="str">
        <f>_xlfn.IFNA(VLOOKUP($B12,'Matérialité_Dépendances SE'!$B$9:$I$46,5,FALSE),"")</f>
        <v/>
      </c>
      <c r="G12" s="74" t="str">
        <f>_xlfn.IFNA(VLOOKUP($B12,'Matérialité_Dépendances SE'!$B$9:$I$46,6,FALSE),"")</f>
        <v/>
      </c>
      <c r="H12" s="74" t="str">
        <f>_xlfn.IFNA(VLOOKUP($B12,'Matérialité_Dépendances SE'!$B$9:$I$46,7,FALSE),"")</f>
        <v/>
      </c>
      <c r="I12" s="74" t="str">
        <f>_xlfn.IFNA(VLOOKUP($B12,'Matérialité_Dépendances SE'!$B$9:$I$46,8,FALSE),"")</f>
        <v/>
      </c>
      <c r="J12" s="131" t="str">
        <f>C12</f>
        <v/>
      </c>
      <c r="K12" s="74" t="str">
        <f>D12</f>
        <v/>
      </c>
      <c r="L12" s="74" t="str">
        <f t="shared" si="0"/>
        <v/>
      </c>
      <c r="M12" s="74" t="str">
        <f t="shared" si="0"/>
        <v/>
      </c>
      <c r="N12" s="74" t="str">
        <f t="shared" si="0"/>
        <v/>
      </c>
      <c r="O12" s="74" t="str">
        <f t="shared" si="0"/>
        <v/>
      </c>
      <c r="P12" s="76" t="str">
        <f>I12</f>
        <v/>
      </c>
      <c r="Q12" s="222"/>
    </row>
    <row r="15" spans="2:17" ht="21" x14ac:dyDescent="0.55000000000000004">
      <c r="B15" s="85" t="s">
        <v>1143</v>
      </c>
      <c r="K15" s="101" t="s">
        <v>528</v>
      </c>
    </row>
    <row r="16" spans="2:17" ht="16.5" thickBot="1" x14ac:dyDescent="0.45"/>
    <row r="17" spans="2:18" ht="21.5" thickBot="1" x14ac:dyDescent="0.45">
      <c r="D17" s="319" t="s">
        <v>548</v>
      </c>
      <c r="E17" s="320"/>
      <c r="F17" s="321" t="s">
        <v>549</v>
      </c>
      <c r="G17" s="322"/>
      <c r="H17" s="317" t="s">
        <v>550</v>
      </c>
      <c r="I17" s="318"/>
      <c r="J17" s="233" t="s">
        <v>551</v>
      </c>
      <c r="K17" s="319" t="s">
        <v>548</v>
      </c>
      <c r="L17" s="320"/>
      <c r="M17" s="321" t="s">
        <v>549</v>
      </c>
      <c r="N17" s="322"/>
      <c r="O17" s="317" t="s">
        <v>550</v>
      </c>
      <c r="P17" s="318"/>
      <c r="Q17" s="233" t="s">
        <v>551</v>
      </c>
    </row>
    <row r="18" spans="2:18" ht="93" thickBot="1" x14ac:dyDescent="0.45">
      <c r="B18" s="218" t="s">
        <v>184</v>
      </c>
      <c r="C18" s="218" t="s">
        <v>181</v>
      </c>
      <c r="D18" s="227" t="s">
        <v>234</v>
      </c>
      <c r="E18" s="228" t="s">
        <v>304</v>
      </c>
      <c r="F18" s="229" t="s">
        <v>236</v>
      </c>
      <c r="G18" s="230" t="s">
        <v>235</v>
      </c>
      <c r="H18" s="236" t="s">
        <v>1159</v>
      </c>
      <c r="I18" s="237" t="s">
        <v>237</v>
      </c>
      <c r="J18" s="234" t="s">
        <v>238</v>
      </c>
      <c r="K18" s="227" t="s">
        <v>234</v>
      </c>
      <c r="L18" s="228" t="s">
        <v>304</v>
      </c>
      <c r="M18" s="229" t="s">
        <v>236</v>
      </c>
      <c r="N18" s="230" t="s">
        <v>235</v>
      </c>
      <c r="O18" s="236" t="s">
        <v>1159</v>
      </c>
      <c r="P18" s="237" t="s">
        <v>237</v>
      </c>
      <c r="Q18" s="234" t="s">
        <v>238</v>
      </c>
      <c r="R18" s="259" t="s">
        <v>183</v>
      </c>
    </row>
    <row r="19" spans="2:18" x14ac:dyDescent="0.4">
      <c r="B19" s="219">
        <f>'1. Sélection des secteurs'!B19</f>
        <v>0</v>
      </c>
      <c r="C19" s="220">
        <f>'1. Sélection des secteurs'!C19</f>
        <v>0</v>
      </c>
      <c r="D19" s="131" t="str">
        <f>_xlfn.IFNA(VLOOKUP($C19,'Matérialité_Dépendances SE'!$B$9:$I$46,2,FALSE),"")</f>
        <v/>
      </c>
      <c r="E19" s="74" t="str">
        <f>_xlfn.IFNA(VLOOKUP($C19,'Matérialité_Dépendances SE'!$B$9:$I$46,3,FALSE),"")</f>
        <v/>
      </c>
      <c r="F19" s="74" t="str">
        <f>_xlfn.IFNA(VLOOKUP($C19,'Matérialité_Dépendances SE'!$B$9:$I$46,4,FALSE),"")</f>
        <v/>
      </c>
      <c r="G19" s="74" t="str">
        <f>_xlfn.IFNA(VLOOKUP($C19,'Matérialité_Dépendances SE'!$B$9:$I$46,5,FALSE),"")</f>
        <v/>
      </c>
      <c r="H19" s="74" t="str">
        <f>_xlfn.IFNA(VLOOKUP($C19,'Matérialité_Dépendances SE'!$B$9:$I$46,6,FALSE),"")</f>
        <v/>
      </c>
      <c r="I19" s="74" t="str">
        <f>_xlfn.IFNA(VLOOKUP($C19,'Matérialité_Dépendances SE'!$B$9:$I$46,7,FALSE),"")</f>
        <v/>
      </c>
      <c r="J19" s="79" t="str">
        <f>_xlfn.IFNA(VLOOKUP($C19,'Matérialité_Dépendances SE'!$B$9:$I$46,8,FALSE),"")</f>
        <v/>
      </c>
      <c r="K19" s="131" t="str">
        <f>D19</f>
        <v/>
      </c>
      <c r="L19" s="74" t="str">
        <f>E19</f>
        <v/>
      </c>
      <c r="M19" s="74" t="str">
        <f>F19</f>
        <v/>
      </c>
      <c r="N19" s="74" t="str">
        <f t="shared" ref="M19:P28" si="1">G19</f>
        <v/>
      </c>
      <c r="O19" s="74" t="str">
        <f t="shared" si="1"/>
        <v/>
      </c>
      <c r="P19" s="74" t="str">
        <f t="shared" si="1"/>
        <v/>
      </c>
      <c r="Q19" s="79" t="str">
        <f>J19</f>
        <v/>
      </c>
      <c r="R19" s="221"/>
    </row>
    <row r="20" spans="2:18" x14ac:dyDescent="0.4">
      <c r="B20" s="219">
        <f>'1. Sélection des secteurs'!B20</f>
        <v>0</v>
      </c>
      <c r="C20" s="220">
        <f>'1. Sélection des secteurs'!C20</f>
        <v>0</v>
      </c>
      <c r="D20" s="131" t="str">
        <f>_xlfn.IFNA(VLOOKUP($C20,'Matérialité_Dépendances SE'!$B$9:$I$46,2,FALSE),"")</f>
        <v/>
      </c>
      <c r="E20" s="74" t="str">
        <f>_xlfn.IFNA(VLOOKUP($C20,'Matérialité_Dépendances SE'!$B$9:$I$46,3,FALSE),"")</f>
        <v/>
      </c>
      <c r="F20" s="74" t="str">
        <f>_xlfn.IFNA(VLOOKUP($C20,'Matérialité_Dépendances SE'!$B$9:$I$46,4,FALSE),"")</f>
        <v/>
      </c>
      <c r="G20" s="74" t="str">
        <f>_xlfn.IFNA(VLOOKUP($C20,'Matérialité_Dépendances SE'!$B$9:$I$46,5,FALSE),"")</f>
        <v/>
      </c>
      <c r="H20" s="74" t="str">
        <f>_xlfn.IFNA(VLOOKUP($C20,'Matérialité_Dépendances SE'!$B$9:$I$46,6,FALSE),"")</f>
        <v/>
      </c>
      <c r="I20" s="74" t="str">
        <f>_xlfn.IFNA(VLOOKUP($C20,'Matérialité_Dépendances SE'!$B$9:$I$46,7,FALSE),"")</f>
        <v/>
      </c>
      <c r="J20" s="79" t="str">
        <f>_xlfn.IFNA(VLOOKUP($C20,'Matérialité_Dépendances SE'!$B$9:$I$46,8,FALSE),"")</f>
        <v/>
      </c>
      <c r="K20" s="131" t="str">
        <f t="shared" ref="K20:K28" si="2">D20</f>
        <v/>
      </c>
      <c r="L20" s="74" t="str">
        <f t="shared" ref="L20:L28" si="3">E20</f>
        <v/>
      </c>
      <c r="M20" s="74" t="str">
        <f t="shared" si="1"/>
        <v/>
      </c>
      <c r="N20" s="74" t="str">
        <f t="shared" si="1"/>
        <v/>
      </c>
      <c r="O20" s="74" t="str">
        <f t="shared" si="1"/>
        <v/>
      </c>
      <c r="P20" s="74" t="str">
        <f t="shared" si="1"/>
        <v/>
      </c>
      <c r="Q20" s="80" t="str">
        <f>J20</f>
        <v/>
      </c>
      <c r="R20" s="221"/>
    </row>
    <row r="21" spans="2:18" x14ac:dyDescent="0.4">
      <c r="B21" s="219">
        <f>'1. Sélection des secteurs'!B21</f>
        <v>0</v>
      </c>
      <c r="C21" s="220">
        <f>'1. Sélection des secteurs'!C21</f>
        <v>0</v>
      </c>
      <c r="D21" s="131" t="str">
        <f>_xlfn.IFNA(VLOOKUP($C21,'Matérialité_Dépendances SE'!$B$9:$I$46,2,FALSE),"")</f>
        <v/>
      </c>
      <c r="E21" s="74" t="str">
        <f>_xlfn.IFNA(VLOOKUP($C21,'Matérialité_Dépendances SE'!$B$9:$I$46,3,FALSE),"")</f>
        <v/>
      </c>
      <c r="F21" s="74" t="str">
        <f>_xlfn.IFNA(VLOOKUP($C21,'Matérialité_Dépendances SE'!$B$9:$I$46,4,FALSE),"")</f>
        <v/>
      </c>
      <c r="G21" s="74" t="str">
        <f>_xlfn.IFNA(VLOOKUP($C21,'Matérialité_Dépendances SE'!$B$9:$I$46,5,FALSE),"")</f>
        <v/>
      </c>
      <c r="H21" s="74" t="str">
        <f>_xlfn.IFNA(VLOOKUP($C21,'Matérialité_Dépendances SE'!$B$9:$I$46,6,FALSE),"")</f>
        <v/>
      </c>
      <c r="I21" s="74" t="str">
        <f>_xlfn.IFNA(VLOOKUP($C21,'Matérialité_Dépendances SE'!$B$9:$I$46,7,FALSE),"")</f>
        <v/>
      </c>
      <c r="J21" s="79" t="str">
        <f>_xlfn.IFNA(VLOOKUP($C21,'Matérialité_Dépendances SE'!$B$9:$I$46,8,FALSE),"")</f>
        <v/>
      </c>
      <c r="K21" s="131" t="str">
        <f t="shared" si="2"/>
        <v/>
      </c>
      <c r="L21" s="74" t="str">
        <f t="shared" si="3"/>
        <v/>
      </c>
      <c r="M21" s="74" t="str">
        <f t="shared" si="1"/>
        <v/>
      </c>
      <c r="N21" s="74" t="str">
        <f t="shared" si="1"/>
        <v/>
      </c>
      <c r="O21" s="74" t="str">
        <f t="shared" si="1"/>
        <v/>
      </c>
      <c r="P21" s="74" t="str">
        <f t="shared" si="1"/>
        <v/>
      </c>
      <c r="Q21" s="80" t="str">
        <f t="shared" ref="Q21:Q28" si="4">J21</f>
        <v/>
      </c>
      <c r="R21" s="221"/>
    </row>
    <row r="22" spans="2:18" x14ac:dyDescent="0.4">
      <c r="B22" s="219">
        <f>'1. Sélection des secteurs'!B22</f>
        <v>0</v>
      </c>
      <c r="C22" s="220">
        <f>'1. Sélection des secteurs'!C22</f>
        <v>0</v>
      </c>
      <c r="D22" s="131" t="str">
        <f>_xlfn.IFNA(VLOOKUP($C22,'Matérialité_Dépendances SE'!$B$9:$I$46,2,FALSE),"")</f>
        <v/>
      </c>
      <c r="E22" s="74" t="str">
        <f>_xlfn.IFNA(VLOOKUP($C22,'Matérialité_Dépendances SE'!$B$9:$I$46,3,FALSE),"")</f>
        <v/>
      </c>
      <c r="F22" s="74" t="str">
        <f>_xlfn.IFNA(VLOOKUP($C22,'Matérialité_Dépendances SE'!$B$9:$I$46,4,FALSE),"")</f>
        <v/>
      </c>
      <c r="G22" s="74" t="str">
        <f>_xlfn.IFNA(VLOOKUP($C22,'Matérialité_Dépendances SE'!$B$9:$I$46,5,FALSE),"")</f>
        <v/>
      </c>
      <c r="H22" s="74" t="str">
        <f>_xlfn.IFNA(VLOOKUP($C22,'Matérialité_Dépendances SE'!$B$9:$I$46,6,FALSE),"")</f>
        <v/>
      </c>
      <c r="I22" s="74" t="str">
        <f>_xlfn.IFNA(VLOOKUP($C22,'Matérialité_Dépendances SE'!$B$9:$I$46,7,FALSE),"")</f>
        <v/>
      </c>
      <c r="J22" s="79" t="str">
        <f>_xlfn.IFNA(VLOOKUP($C22,'Matérialité_Dépendances SE'!$B$9:$I$46,8,FALSE),"")</f>
        <v/>
      </c>
      <c r="K22" s="131" t="str">
        <f t="shared" si="2"/>
        <v/>
      </c>
      <c r="L22" s="74" t="str">
        <f t="shared" si="3"/>
        <v/>
      </c>
      <c r="M22" s="74" t="str">
        <f t="shared" si="1"/>
        <v/>
      </c>
      <c r="N22" s="74" t="str">
        <f t="shared" si="1"/>
        <v/>
      </c>
      <c r="O22" s="74" t="str">
        <f t="shared" si="1"/>
        <v/>
      </c>
      <c r="P22" s="74" t="str">
        <f t="shared" si="1"/>
        <v/>
      </c>
      <c r="Q22" s="80" t="str">
        <f t="shared" si="4"/>
        <v/>
      </c>
      <c r="R22" s="221"/>
    </row>
    <row r="23" spans="2:18" x14ac:dyDescent="0.4">
      <c r="B23" s="219">
        <f>'1. Sélection des secteurs'!B23</f>
        <v>0</v>
      </c>
      <c r="C23" s="220">
        <f>'1. Sélection des secteurs'!C23</f>
        <v>0</v>
      </c>
      <c r="D23" s="131" t="str">
        <f>_xlfn.IFNA(VLOOKUP($C23,'Matérialité_Dépendances SE'!$B$9:$I$46,2,FALSE),"")</f>
        <v/>
      </c>
      <c r="E23" s="74" t="str">
        <f>_xlfn.IFNA(VLOOKUP($C23,'Matérialité_Dépendances SE'!$B$9:$I$46,3,FALSE),"")</f>
        <v/>
      </c>
      <c r="F23" s="74" t="str">
        <f>_xlfn.IFNA(VLOOKUP($C23,'Matérialité_Dépendances SE'!$B$9:$I$46,4,FALSE),"")</f>
        <v/>
      </c>
      <c r="G23" s="74" t="str">
        <f>_xlfn.IFNA(VLOOKUP($C23,'Matérialité_Dépendances SE'!$B$9:$I$46,5,FALSE),"")</f>
        <v/>
      </c>
      <c r="H23" s="74" t="str">
        <f>_xlfn.IFNA(VLOOKUP($C23,'Matérialité_Dépendances SE'!$B$9:$I$46,6,FALSE),"")</f>
        <v/>
      </c>
      <c r="I23" s="74" t="str">
        <f>_xlfn.IFNA(VLOOKUP($C23,'Matérialité_Dépendances SE'!$B$9:$I$46,7,FALSE),"")</f>
        <v/>
      </c>
      <c r="J23" s="79" t="str">
        <f>_xlfn.IFNA(VLOOKUP($C23,'Matérialité_Dépendances SE'!$B$9:$I$46,8,FALSE),"")</f>
        <v/>
      </c>
      <c r="K23" s="131" t="str">
        <f t="shared" si="2"/>
        <v/>
      </c>
      <c r="L23" s="74" t="str">
        <f t="shared" si="3"/>
        <v/>
      </c>
      <c r="M23" s="74" t="str">
        <f t="shared" si="1"/>
        <v/>
      </c>
      <c r="N23" s="74" t="str">
        <f t="shared" si="1"/>
        <v/>
      </c>
      <c r="O23" s="74" t="str">
        <f t="shared" si="1"/>
        <v/>
      </c>
      <c r="P23" s="74" t="str">
        <f t="shared" si="1"/>
        <v/>
      </c>
      <c r="Q23" s="80" t="str">
        <f t="shared" si="4"/>
        <v/>
      </c>
      <c r="R23" s="221"/>
    </row>
    <row r="24" spans="2:18" x14ac:dyDescent="0.4">
      <c r="B24" s="219">
        <f>'1. Sélection des secteurs'!B24</f>
        <v>0</v>
      </c>
      <c r="C24" s="220">
        <f>'1. Sélection des secteurs'!C24</f>
        <v>0</v>
      </c>
      <c r="D24" s="131" t="str">
        <f>_xlfn.IFNA(VLOOKUP($C24,'Matérialité_Dépendances SE'!$B$9:$I$46,2,FALSE),"")</f>
        <v/>
      </c>
      <c r="E24" s="74" t="str">
        <f>_xlfn.IFNA(VLOOKUP($C24,'Matérialité_Dépendances SE'!$B$9:$I$46,3,FALSE),"")</f>
        <v/>
      </c>
      <c r="F24" s="74" t="str">
        <f>_xlfn.IFNA(VLOOKUP($C24,'Matérialité_Dépendances SE'!$B$9:$I$46,4,FALSE),"")</f>
        <v/>
      </c>
      <c r="G24" s="74" t="str">
        <f>_xlfn.IFNA(VLOOKUP($C24,'Matérialité_Dépendances SE'!$B$9:$I$46,5,FALSE),"")</f>
        <v/>
      </c>
      <c r="H24" s="74" t="str">
        <f>_xlfn.IFNA(VLOOKUP($C24,'Matérialité_Dépendances SE'!$B$9:$I$46,6,FALSE),"")</f>
        <v/>
      </c>
      <c r="I24" s="74" t="str">
        <f>_xlfn.IFNA(VLOOKUP($C24,'Matérialité_Dépendances SE'!$B$9:$I$46,7,FALSE),"")</f>
        <v/>
      </c>
      <c r="J24" s="79" t="str">
        <f>_xlfn.IFNA(VLOOKUP($C24,'Matérialité_Dépendances SE'!$B$9:$I$46,8,FALSE),"")</f>
        <v/>
      </c>
      <c r="K24" s="131" t="str">
        <f t="shared" si="2"/>
        <v/>
      </c>
      <c r="L24" s="74" t="str">
        <f t="shared" si="3"/>
        <v/>
      </c>
      <c r="M24" s="74" t="str">
        <f t="shared" si="1"/>
        <v/>
      </c>
      <c r="N24" s="74" t="str">
        <f t="shared" si="1"/>
        <v/>
      </c>
      <c r="O24" s="74" t="str">
        <f t="shared" si="1"/>
        <v/>
      </c>
      <c r="P24" s="74" t="str">
        <f t="shared" si="1"/>
        <v/>
      </c>
      <c r="Q24" s="80" t="str">
        <f t="shared" si="4"/>
        <v/>
      </c>
      <c r="R24" s="221"/>
    </row>
    <row r="25" spans="2:18" x14ac:dyDescent="0.4">
      <c r="B25" s="219">
        <f>'1. Sélection des secteurs'!B25</f>
        <v>0</v>
      </c>
      <c r="C25" s="220">
        <f>'1. Sélection des secteurs'!C25</f>
        <v>0</v>
      </c>
      <c r="D25" s="131" t="str">
        <f>_xlfn.IFNA(VLOOKUP($C25,'Matérialité_Dépendances SE'!$B$9:$I$46,2,FALSE),"")</f>
        <v/>
      </c>
      <c r="E25" s="74" t="str">
        <f>_xlfn.IFNA(VLOOKUP($C25,'Matérialité_Dépendances SE'!$B$9:$I$46,3,FALSE),"")</f>
        <v/>
      </c>
      <c r="F25" s="74" t="str">
        <f>_xlfn.IFNA(VLOOKUP($C25,'Matérialité_Dépendances SE'!$B$9:$I$46,4,FALSE),"")</f>
        <v/>
      </c>
      <c r="G25" s="74" t="str">
        <f>_xlfn.IFNA(VLOOKUP($C25,'Matérialité_Dépendances SE'!$B$9:$I$46,5,FALSE),"")</f>
        <v/>
      </c>
      <c r="H25" s="74" t="str">
        <f>_xlfn.IFNA(VLOOKUP($C25,'Matérialité_Dépendances SE'!$B$9:$I$46,6,FALSE),"")</f>
        <v/>
      </c>
      <c r="I25" s="74" t="str">
        <f>_xlfn.IFNA(VLOOKUP($C25,'Matérialité_Dépendances SE'!$B$9:$I$46,7,FALSE),"")</f>
        <v/>
      </c>
      <c r="J25" s="79" t="str">
        <f>_xlfn.IFNA(VLOOKUP($C25,'Matérialité_Dépendances SE'!$B$9:$I$46,8,FALSE),"")</f>
        <v/>
      </c>
      <c r="K25" s="131" t="str">
        <f t="shared" si="2"/>
        <v/>
      </c>
      <c r="L25" s="74" t="str">
        <f>E25</f>
        <v/>
      </c>
      <c r="M25" s="74" t="str">
        <f t="shared" si="1"/>
        <v/>
      </c>
      <c r="N25" s="74" t="str">
        <f t="shared" si="1"/>
        <v/>
      </c>
      <c r="O25" s="74" t="str">
        <f t="shared" si="1"/>
        <v/>
      </c>
      <c r="P25" s="74" t="str">
        <f t="shared" si="1"/>
        <v/>
      </c>
      <c r="Q25" s="80" t="str">
        <f t="shared" si="4"/>
        <v/>
      </c>
      <c r="R25" s="221"/>
    </row>
    <row r="26" spans="2:18" x14ac:dyDescent="0.4">
      <c r="B26" s="219">
        <f>'1. Sélection des secteurs'!B26</f>
        <v>0</v>
      </c>
      <c r="C26" s="220">
        <f>'1. Sélection des secteurs'!C26</f>
        <v>0</v>
      </c>
      <c r="D26" s="131" t="str">
        <f>_xlfn.IFNA(VLOOKUP($C26,'Matérialité_Dépendances SE'!$B$9:$I$46,2,FALSE),"")</f>
        <v/>
      </c>
      <c r="E26" s="74" t="str">
        <f>_xlfn.IFNA(VLOOKUP($C26,'Matérialité_Dépendances SE'!$B$9:$I$46,3,FALSE),"")</f>
        <v/>
      </c>
      <c r="F26" s="74" t="str">
        <f>_xlfn.IFNA(VLOOKUP($C26,'Matérialité_Dépendances SE'!$B$9:$I$46,4,FALSE),"")</f>
        <v/>
      </c>
      <c r="G26" s="74" t="str">
        <f>_xlfn.IFNA(VLOOKUP($C26,'Matérialité_Dépendances SE'!$B$9:$I$46,5,FALSE),"")</f>
        <v/>
      </c>
      <c r="H26" s="74" t="str">
        <f>_xlfn.IFNA(VLOOKUP($C26,'Matérialité_Dépendances SE'!$B$9:$I$46,6,FALSE),"")</f>
        <v/>
      </c>
      <c r="I26" s="74" t="str">
        <f>_xlfn.IFNA(VLOOKUP($C26,'Matérialité_Dépendances SE'!$B$9:$I$46,7,FALSE),"")</f>
        <v/>
      </c>
      <c r="J26" s="79" t="str">
        <f>_xlfn.IFNA(VLOOKUP($C26,'Matérialité_Dépendances SE'!$B$9:$I$46,8,FALSE),"")</f>
        <v/>
      </c>
      <c r="K26" s="131" t="str">
        <f t="shared" si="2"/>
        <v/>
      </c>
      <c r="L26" s="74" t="str">
        <f t="shared" si="3"/>
        <v/>
      </c>
      <c r="M26" s="74" t="str">
        <f t="shared" si="1"/>
        <v/>
      </c>
      <c r="N26" s="74" t="str">
        <f t="shared" si="1"/>
        <v/>
      </c>
      <c r="O26" s="74" t="str">
        <f t="shared" si="1"/>
        <v/>
      </c>
      <c r="P26" s="74" t="str">
        <f t="shared" si="1"/>
        <v/>
      </c>
      <c r="Q26" s="80" t="str">
        <f t="shared" si="4"/>
        <v/>
      </c>
      <c r="R26" s="221"/>
    </row>
    <row r="27" spans="2:18" x14ac:dyDescent="0.4">
      <c r="B27" s="219">
        <f>'1. Sélection des secteurs'!B27</f>
        <v>0</v>
      </c>
      <c r="C27" s="220">
        <f>'1. Sélection des secteurs'!C27</f>
        <v>0</v>
      </c>
      <c r="D27" s="131" t="str">
        <f>_xlfn.IFNA(VLOOKUP($C27,'Matérialité_Dépendances SE'!$B$9:$I$46,2,FALSE),"")</f>
        <v/>
      </c>
      <c r="E27" s="74" t="str">
        <f>_xlfn.IFNA(VLOOKUP($C27,'Matérialité_Dépendances SE'!$B$9:$I$46,3,FALSE),"")</f>
        <v/>
      </c>
      <c r="F27" s="74" t="str">
        <f>_xlfn.IFNA(VLOOKUP($C27,'Matérialité_Dépendances SE'!$B$9:$I$46,4,FALSE),"")</f>
        <v/>
      </c>
      <c r="G27" s="74" t="str">
        <f>_xlfn.IFNA(VLOOKUP($C27,'Matérialité_Dépendances SE'!$B$9:$I$46,5,FALSE),"")</f>
        <v/>
      </c>
      <c r="H27" s="74" t="str">
        <f>_xlfn.IFNA(VLOOKUP($C27,'Matérialité_Dépendances SE'!$B$9:$I$46,6,FALSE),"")</f>
        <v/>
      </c>
      <c r="I27" s="74" t="str">
        <f>_xlfn.IFNA(VLOOKUP($C27,'Matérialité_Dépendances SE'!$B$9:$I$46,7,FALSE),"")</f>
        <v/>
      </c>
      <c r="J27" s="79" t="str">
        <f>_xlfn.IFNA(VLOOKUP($C27,'Matérialité_Dépendances SE'!$B$9:$I$46,8,FALSE),"")</f>
        <v/>
      </c>
      <c r="K27" s="131" t="str">
        <f t="shared" si="2"/>
        <v/>
      </c>
      <c r="L27" s="74" t="str">
        <f t="shared" si="3"/>
        <v/>
      </c>
      <c r="M27" s="74" t="str">
        <f t="shared" si="1"/>
        <v/>
      </c>
      <c r="N27" s="74" t="str">
        <f t="shared" si="1"/>
        <v/>
      </c>
      <c r="O27" s="74" t="str">
        <f t="shared" si="1"/>
        <v/>
      </c>
      <c r="P27" s="74" t="str">
        <f t="shared" si="1"/>
        <v/>
      </c>
      <c r="Q27" s="80" t="str">
        <f t="shared" si="4"/>
        <v/>
      </c>
      <c r="R27" s="221"/>
    </row>
    <row r="28" spans="2:18" x14ac:dyDescent="0.4">
      <c r="B28" s="219">
        <f>'1. Sélection des secteurs'!B28</f>
        <v>0</v>
      </c>
      <c r="C28" s="220">
        <f>'1. Sélection des secteurs'!C28</f>
        <v>0</v>
      </c>
      <c r="D28" s="131" t="str">
        <f>_xlfn.IFNA(VLOOKUP($C28,'Matérialité_Dépendances SE'!$B$9:$I$46,2,FALSE),"")</f>
        <v/>
      </c>
      <c r="E28" s="74" t="str">
        <f>_xlfn.IFNA(VLOOKUP($C28,'Matérialité_Dépendances SE'!$B$9:$I$46,3,FALSE),"")</f>
        <v/>
      </c>
      <c r="F28" s="74" t="str">
        <f>_xlfn.IFNA(VLOOKUP($C28,'Matérialité_Dépendances SE'!$B$9:$I$46,4,FALSE),"")</f>
        <v/>
      </c>
      <c r="G28" s="74" t="str">
        <f>_xlfn.IFNA(VLOOKUP($C28,'Matérialité_Dépendances SE'!$B$9:$I$46,5,FALSE),"")</f>
        <v/>
      </c>
      <c r="H28" s="74" t="str">
        <f>_xlfn.IFNA(VLOOKUP($C28,'Matérialité_Dépendances SE'!$B$9:$I$46,6,FALSE),"")</f>
        <v/>
      </c>
      <c r="I28" s="74" t="str">
        <f>_xlfn.IFNA(VLOOKUP($C28,'Matérialité_Dépendances SE'!$B$9:$I$46,7,FALSE),"")</f>
        <v/>
      </c>
      <c r="J28" s="79" t="str">
        <f>_xlfn.IFNA(VLOOKUP($C28,'Matérialité_Dépendances SE'!$B$9:$I$46,8,FALSE),"")</f>
        <v/>
      </c>
      <c r="K28" s="131" t="str">
        <f t="shared" si="2"/>
        <v/>
      </c>
      <c r="L28" s="74" t="str">
        <f t="shared" si="3"/>
        <v/>
      </c>
      <c r="M28" s="74" t="str">
        <f t="shared" si="1"/>
        <v/>
      </c>
      <c r="N28" s="74" t="str">
        <f t="shared" si="1"/>
        <v/>
      </c>
      <c r="O28" s="74" t="str">
        <f t="shared" si="1"/>
        <v/>
      </c>
      <c r="P28" s="74" t="str">
        <f t="shared" si="1"/>
        <v/>
      </c>
      <c r="Q28" s="80" t="str">
        <f t="shared" si="4"/>
        <v/>
      </c>
      <c r="R28" s="221"/>
    </row>
    <row r="31" spans="2:18" ht="21" x14ac:dyDescent="0.55000000000000004">
      <c r="B31" s="305" t="s">
        <v>1147</v>
      </c>
      <c r="K31" s="101" t="s">
        <v>528</v>
      </c>
    </row>
    <row r="32" spans="2:18" ht="16.5" thickBot="1" x14ac:dyDescent="0.45"/>
    <row r="33" spans="2:18" ht="21.5" thickBot="1" x14ac:dyDescent="0.45">
      <c r="D33" s="319" t="s">
        <v>548</v>
      </c>
      <c r="E33" s="320"/>
      <c r="F33" s="321" t="s">
        <v>549</v>
      </c>
      <c r="G33" s="322"/>
      <c r="H33" s="317" t="s">
        <v>550</v>
      </c>
      <c r="I33" s="318"/>
      <c r="J33" s="233" t="s">
        <v>551</v>
      </c>
      <c r="K33" s="319" t="s">
        <v>548</v>
      </c>
      <c r="L33" s="320"/>
      <c r="M33" s="321" t="s">
        <v>549</v>
      </c>
      <c r="N33" s="322"/>
      <c r="O33" s="317" t="s">
        <v>550</v>
      </c>
      <c r="P33" s="318"/>
      <c r="Q33" s="233" t="s">
        <v>551</v>
      </c>
    </row>
    <row r="34" spans="2:18" ht="93" thickBot="1" x14ac:dyDescent="0.45">
      <c r="B34" s="218" t="s">
        <v>184</v>
      </c>
      <c r="C34" s="218" t="s">
        <v>230</v>
      </c>
      <c r="D34" s="227" t="s">
        <v>234</v>
      </c>
      <c r="E34" s="228" t="s">
        <v>304</v>
      </c>
      <c r="F34" s="229" t="s">
        <v>236</v>
      </c>
      <c r="G34" s="230" t="s">
        <v>235</v>
      </c>
      <c r="H34" s="236" t="s">
        <v>1159</v>
      </c>
      <c r="I34" s="237" t="s">
        <v>237</v>
      </c>
      <c r="J34" s="234" t="s">
        <v>238</v>
      </c>
      <c r="K34" s="227" t="s">
        <v>234</v>
      </c>
      <c r="L34" s="228" t="s">
        <v>304</v>
      </c>
      <c r="M34" s="229" t="s">
        <v>236</v>
      </c>
      <c r="N34" s="230" t="s">
        <v>235</v>
      </c>
      <c r="O34" s="236" t="s">
        <v>1159</v>
      </c>
      <c r="P34" s="237" t="s">
        <v>237</v>
      </c>
      <c r="Q34" s="234" t="s">
        <v>238</v>
      </c>
      <c r="R34" s="259" t="s">
        <v>183</v>
      </c>
    </row>
    <row r="35" spans="2:18" x14ac:dyDescent="0.4">
      <c r="B35" s="219">
        <f>'1. Sélection des secteurs'!B19</f>
        <v>0</v>
      </c>
      <c r="C35" s="220">
        <f>'1. Sélection des secteurs'!D19</f>
        <v>0</v>
      </c>
      <c r="D35" s="131" t="str">
        <f>_xlfn.IFNA(VLOOKUP($C35,'Matérialité_Dépendances SE'!$B$9:$I$46,2,FALSE),"")</f>
        <v/>
      </c>
      <c r="E35" s="74" t="str">
        <f>_xlfn.IFNA(VLOOKUP($C35,'Matérialité_Dépendances SE'!$B$9:$I$46,3,FALSE),"")</f>
        <v/>
      </c>
      <c r="F35" s="74" t="str">
        <f>_xlfn.IFNA(VLOOKUP($C35,'Matérialité_Dépendances SE'!$B$9:$I$46,4,FALSE),"")</f>
        <v/>
      </c>
      <c r="G35" s="74" t="str">
        <f>_xlfn.IFNA(VLOOKUP($C35,'Matérialité_Dépendances SE'!$B$9:$I$46,5,FALSE),"")</f>
        <v/>
      </c>
      <c r="H35" s="74" t="str">
        <f>_xlfn.IFNA(VLOOKUP($C35,'Matérialité_Dépendances SE'!$B$9:$I$46,6,FALSE),"")</f>
        <v/>
      </c>
      <c r="I35" s="74" t="str">
        <f>_xlfn.IFNA(VLOOKUP($C35,'Matérialité_Dépendances SE'!$B$9:$I$46,7,FALSE),"")</f>
        <v/>
      </c>
      <c r="J35" s="79" t="str">
        <f>_xlfn.IFNA(VLOOKUP($C35,'Matérialité_Dépendances SE'!$B$9:$I$46,8,FALSE),"")</f>
        <v/>
      </c>
      <c r="K35" s="131" t="str">
        <f>D35</f>
        <v/>
      </c>
      <c r="L35" s="74" t="str">
        <f>E35</f>
        <v/>
      </c>
      <c r="M35" s="74" t="str">
        <f t="shared" ref="M35:P44" si="5">F35</f>
        <v/>
      </c>
      <c r="N35" s="74" t="str">
        <f t="shared" si="5"/>
        <v/>
      </c>
      <c r="O35" s="74" t="str">
        <f t="shared" si="5"/>
        <v/>
      </c>
      <c r="P35" s="74" t="str">
        <f t="shared" si="5"/>
        <v/>
      </c>
      <c r="Q35" s="79" t="str">
        <f>J35</f>
        <v/>
      </c>
      <c r="R35" s="221"/>
    </row>
    <row r="36" spans="2:18" x14ac:dyDescent="0.4">
      <c r="B36" s="219">
        <f>'1. Sélection des secteurs'!B20</f>
        <v>0</v>
      </c>
      <c r="C36" s="220">
        <f>'1. Sélection des secteurs'!D20</f>
        <v>0</v>
      </c>
      <c r="D36" s="131" t="str">
        <f>_xlfn.IFNA(VLOOKUP($C36,'Matérialité_Dépendances SE'!$B$9:$I$46,2,FALSE),"")</f>
        <v/>
      </c>
      <c r="E36" s="74" t="str">
        <f>_xlfn.IFNA(VLOOKUP($C36,'Matérialité_Dépendances SE'!$B$9:$I$46,3,FALSE),"")</f>
        <v/>
      </c>
      <c r="F36" s="74" t="str">
        <f>_xlfn.IFNA(VLOOKUP($C36,'Matérialité_Dépendances SE'!$B$9:$I$46,4,FALSE),"")</f>
        <v/>
      </c>
      <c r="G36" s="74" t="str">
        <f>_xlfn.IFNA(VLOOKUP($C36,'Matérialité_Dépendances SE'!$B$9:$I$46,5,FALSE),"")</f>
        <v/>
      </c>
      <c r="H36" s="74" t="str">
        <f>_xlfn.IFNA(VLOOKUP($C36,'Matérialité_Dépendances SE'!$B$9:$I$46,6,FALSE),"")</f>
        <v/>
      </c>
      <c r="I36" s="74" t="str">
        <f>_xlfn.IFNA(VLOOKUP($C36,'Matérialité_Dépendances SE'!$B$9:$I$46,7,FALSE),"")</f>
        <v/>
      </c>
      <c r="J36" s="79" t="str">
        <f>_xlfn.IFNA(VLOOKUP($C36,'Matérialité_Dépendances SE'!$B$9:$I$46,8,FALSE),"")</f>
        <v/>
      </c>
      <c r="K36" s="131" t="str">
        <f t="shared" ref="K36:K44" si="6">D36</f>
        <v/>
      </c>
      <c r="L36" s="74" t="str">
        <f t="shared" ref="L36:L44" si="7">E36</f>
        <v/>
      </c>
      <c r="M36" s="74" t="str">
        <f t="shared" si="5"/>
        <v/>
      </c>
      <c r="N36" s="74" t="str">
        <f t="shared" si="5"/>
        <v/>
      </c>
      <c r="O36" s="74" t="str">
        <f t="shared" si="5"/>
        <v/>
      </c>
      <c r="P36" s="74" t="str">
        <f t="shared" si="5"/>
        <v/>
      </c>
      <c r="Q36" s="79" t="str">
        <f t="shared" ref="Q36:Q44" si="8">J36</f>
        <v/>
      </c>
      <c r="R36" s="221"/>
    </row>
    <row r="37" spans="2:18" x14ac:dyDescent="0.4">
      <c r="B37" s="219">
        <f>'1. Sélection des secteurs'!B21</f>
        <v>0</v>
      </c>
      <c r="C37" s="220">
        <f>'1. Sélection des secteurs'!D21</f>
        <v>0</v>
      </c>
      <c r="D37" s="131" t="str">
        <f>_xlfn.IFNA(VLOOKUP($C37,'Matérialité_Dépendances SE'!$B$9:$I$46,2,FALSE),"")</f>
        <v/>
      </c>
      <c r="E37" s="74" t="str">
        <f>_xlfn.IFNA(VLOOKUP($C37,'Matérialité_Dépendances SE'!$B$9:$I$46,3,FALSE),"")</f>
        <v/>
      </c>
      <c r="F37" s="74" t="str">
        <f>_xlfn.IFNA(VLOOKUP($C37,'Matérialité_Dépendances SE'!$B$9:$I$46,4,FALSE),"")</f>
        <v/>
      </c>
      <c r="G37" s="74" t="str">
        <f>_xlfn.IFNA(VLOOKUP($C37,'Matérialité_Dépendances SE'!$B$9:$I$46,5,FALSE),"")</f>
        <v/>
      </c>
      <c r="H37" s="74" t="str">
        <f>_xlfn.IFNA(VLOOKUP($C37,'Matérialité_Dépendances SE'!$B$9:$I$46,6,FALSE),"")</f>
        <v/>
      </c>
      <c r="I37" s="74" t="str">
        <f>_xlfn.IFNA(VLOOKUP($C37,'Matérialité_Dépendances SE'!$B$9:$I$46,7,FALSE),"")</f>
        <v/>
      </c>
      <c r="J37" s="79" t="str">
        <f>_xlfn.IFNA(VLOOKUP($C37,'Matérialité_Dépendances SE'!$B$9:$I$46,8,FALSE),"")</f>
        <v/>
      </c>
      <c r="K37" s="131" t="str">
        <f t="shared" si="6"/>
        <v/>
      </c>
      <c r="L37" s="74" t="str">
        <f t="shared" si="7"/>
        <v/>
      </c>
      <c r="M37" s="74" t="str">
        <f t="shared" si="5"/>
        <v/>
      </c>
      <c r="N37" s="74" t="str">
        <f t="shared" si="5"/>
        <v/>
      </c>
      <c r="O37" s="74" t="str">
        <f t="shared" si="5"/>
        <v/>
      </c>
      <c r="P37" s="74" t="str">
        <f t="shared" si="5"/>
        <v/>
      </c>
      <c r="Q37" s="79" t="str">
        <f t="shared" si="8"/>
        <v/>
      </c>
      <c r="R37" s="221"/>
    </row>
    <row r="38" spans="2:18" x14ac:dyDescent="0.4">
      <c r="B38" s="219">
        <f>'1. Sélection des secteurs'!B22</f>
        <v>0</v>
      </c>
      <c r="C38" s="220">
        <f>'1. Sélection des secteurs'!D22</f>
        <v>0</v>
      </c>
      <c r="D38" s="131" t="str">
        <f>_xlfn.IFNA(VLOOKUP($C38,'Matérialité_Dépendances SE'!$B$9:$I$46,2,FALSE),"")</f>
        <v/>
      </c>
      <c r="E38" s="74" t="str">
        <f>_xlfn.IFNA(VLOOKUP($C38,'Matérialité_Dépendances SE'!$B$9:$I$46,3,FALSE),"")</f>
        <v/>
      </c>
      <c r="F38" s="74" t="str">
        <f>_xlfn.IFNA(VLOOKUP($C38,'Matérialité_Dépendances SE'!$B$9:$I$46,4,FALSE),"")</f>
        <v/>
      </c>
      <c r="G38" s="74" t="str">
        <f>_xlfn.IFNA(VLOOKUP($C38,'Matérialité_Dépendances SE'!$B$9:$I$46,5,FALSE),"")</f>
        <v/>
      </c>
      <c r="H38" s="74" t="str">
        <f>_xlfn.IFNA(VLOOKUP($C38,'Matérialité_Dépendances SE'!$B$9:$I$46,6,FALSE),"")</f>
        <v/>
      </c>
      <c r="I38" s="74" t="str">
        <f>_xlfn.IFNA(VLOOKUP($C38,'Matérialité_Dépendances SE'!$B$9:$I$46,7,FALSE),"")</f>
        <v/>
      </c>
      <c r="J38" s="79" t="str">
        <f>_xlfn.IFNA(VLOOKUP($C38,'Matérialité_Dépendances SE'!$B$9:$I$46,8,FALSE),"")</f>
        <v/>
      </c>
      <c r="K38" s="131" t="str">
        <f t="shared" si="6"/>
        <v/>
      </c>
      <c r="L38" s="74" t="str">
        <f t="shared" si="7"/>
        <v/>
      </c>
      <c r="M38" s="74" t="str">
        <f t="shared" si="5"/>
        <v/>
      </c>
      <c r="N38" s="74" t="str">
        <f t="shared" si="5"/>
        <v/>
      </c>
      <c r="O38" s="74" t="str">
        <f t="shared" si="5"/>
        <v/>
      </c>
      <c r="P38" s="74" t="str">
        <f t="shared" si="5"/>
        <v/>
      </c>
      <c r="Q38" s="79" t="str">
        <f t="shared" si="8"/>
        <v/>
      </c>
      <c r="R38" s="221"/>
    </row>
    <row r="39" spans="2:18" x14ac:dyDescent="0.4">
      <c r="B39" s="219">
        <f>'1. Sélection des secteurs'!B23</f>
        <v>0</v>
      </c>
      <c r="C39" s="220">
        <f>'1. Sélection des secteurs'!D23</f>
        <v>0</v>
      </c>
      <c r="D39" s="131" t="str">
        <f>_xlfn.IFNA(VLOOKUP($C39,'Matérialité_Dépendances SE'!$B$9:$I$46,2,FALSE),"")</f>
        <v/>
      </c>
      <c r="E39" s="74" t="str">
        <f>_xlfn.IFNA(VLOOKUP($C39,'Matérialité_Dépendances SE'!$B$9:$I$46,3,FALSE),"")</f>
        <v/>
      </c>
      <c r="F39" s="74" t="str">
        <f>_xlfn.IFNA(VLOOKUP($C39,'Matérialité_Dépendances SE'!$B$9:$I$46,4,FALSE),"")</f>
        <v/>
      </c>
      <c r="G39" s="74" t="str">
        <f>_xlfn.IFNA(VLOOKUP($C39,'Matérialité_Dépendances SE'!$B$9:$I$46,5,FALSE),"")</f>
        <v/>
      </c>
      <c r="H39" s="74" t="str">
        <f>_xlfn.IFNA(VLOOKUP($C39,'Matérialité_Dépendances SE'!$B$9:$I$46,6,FALSE),"")</f>
        <v/>
      </c>
      <c r="I39" s="74" t="str">
        <f>_xlfn.IFNA(VLOOKUP($C39,'Matérialité_Dépendances SE'!$B$9:$I$46,7,FALSE),"")</f>
        <v/>
      </c>
      <c r="J39" s="79" t="str">
        <f>_xlfn.IFNA(VLOOKUP($C39,'Matérialité_Dépendances SE'!$B$9:$I$46,8,FALSE),"")</f>
        <v/>
      </c>
      <c r="K39" s="131" t="str">
        <f t="shared" si="6"/>
        <v/>
      </c>
      <c r="L39" s="74" t="str">
        <f t="shared" si="7"/>
        <v/>
      </c>
      <c r="M39" s="74" t="str">
        <f t="shared" si="5"/>
        <v/>
      </c>
      <c r="N39" s="74" t="str">
        <f t="shared" si="5"/>
        <v/>
      </c>
      <c r="O39" s="74" t="str">
        <f t="shared" si="5"/>
        <v/>
      </c>
      <c r="P39" s="74" t="str">
        <f t="shared" si="5"/>
        <v/>
      </c>
      <c r="Q39" s="79" t="str">
        <f t="shared" si="8"/>
        <v/>
      </c>
      <c r="R39" s="221"/>
    </row>
    <row r="40" spans="2:18" x14ac:dyDescent="0.4">
      <c r="B40" s="219">
        <f>'1. Sélection des secteurs'!B24</f>
        <v>0</v>
      </c>
      <c r="C40" s="220">
        <f>'1. Sélection des secteurs'!D24</f>
        <v>0</v>
      </c>
      <c r="D40" s="131" t="str">
        <f>_xlfn.IFNA(VLOOKUP($C40,'Matérialité_Dépendances SE'!$B$9:$I$46,2,FALSE),"")</f>
        <v/>
      </c>
      <c r="E40" s="74" t="str">
        <f>_xlfn.IFNA(VLOOKUP($C40,'Matérialité_Dépendances SE'!$B$9:$I$46,3,FALSE),"")</f>
        <v/>
      </c>
      <c r="F40" s="74" t="str">
        <f>_xlfn.IFNA(VLOOKUP($C40,'Matérialité_Dépendances SE'!$B$9:$I$46,4,FALSE),"")</f>
        <v/>
      </c>
      <c r="G40" s="74" t="str">
        <f>_xlfn.IFNA(VLOOKUP($C40,'Matérialité_Dépendances SE'!$B$9:$I$46,5,FALSE),"")</f>
        <v/>
      </c>
      <c r="H40" s="74" t="str">
        <f>_xlfn.IFNA(VLOOKUP($C40,'Matérialité_Dépendances SE'!$B$9:$I$46,6,FALSE),"")</f>
        <v/>
      </c>
      <c r="I40" s="74" t="str">
        <f>_xlfn.IFNA(VLOOKUP($C40,'Matérialité_Dépendances SE'!$B$9:$I$46,7,FALSE),"")</f>
        <v/>
      </c>
      <c r="J40" s="79" t="str">
        <f>_xlfn.IFNA(VLOOKUP($C40,'Matérialité_Dépendances SE'!$B$9:$I$46,8,FALSE),"")</f>
        <v/>
      </c>
      <c r="K40" s="131" t="str">
        <f t="shared" si="6"/>
        <v/>
      </c>
      <c r="L40" s="74" t="str">
        <f t="shared" si="7"/>
        <v/>
      </c>
      <c r="M40" s="74" t="str">
        <f t="shared" si="5"/>
        <v/>
      </c>
      <c r="N40" s="74" t="str">
        <f t="shared" si="5"/>
        <v/>
      </c>
      <c r="O40" s="74" t="str">
        <f t="shared" si="5"/>
        <v/>
      </c>
      <c r="P40" s="74" t="str">
        <f t="shared" si="5"/>
        <v/>
      </c>
      <c r="Q40" s="79" t="str">
        <f t="shared" si="8"/>
        <v/>
      </c>
      <c r="R40" s="221"/>
    </row>
    <row r="41" spans="2:18" x14ac:dyDescent="0.4">
      <c r="B41" s="219">
        <f>'1. Sélection des secteurs'!B25</f>
        <v>0</v>
      </c>
      <c r="C41" s="220">
        <f>'1. Sélection des secteurs'!D25</f>
        <v>0</v>
      </c>
      <c r="D41" s="131" t="str">
        <f>_xlfn.IFNA(VLOOKUP($C41,'Matérialité_Dépendances SE'!$B$9:$I$46,2,FALSE),"")</f>
        <v/>
      </c>
      <c r="E41" s="74" t="str">
        <f>_xlfn.IFNA(VLOOKUP($C41,'Matérialité_Dépendances SE'!$B$9:$I$46,3,FALSE),"")</f>
        <v/>
      </c>
      <c r="F41" s="74" t="str">
        <f>_xlfn.IFNA(VLOOKUP($C41,'Matérialité_Dépendances SE'!$B$9:$I$46,4,FALSE),"")</f>
        <v/>
      </c>
      <c r="G41" s="74" t="str">
        <f>_xlfn.IFNA(VLOOKUP($C41,'Matérialité_Dépendances SE'!$B$9:$I$46,5,FALSE),"")</f>
        <v/>
      </c>
      <c r="H41" s="74" t="str">
        <f>_xlfn.IFNA(VLOOKUP($C41,'Matérialité_Dépendances SE'!$B$9:$I$46,6,FALSE),"")</f>
        <v/>
      </c>
      <c r="I41" s="74" t="str">
        <f>_xlfn.IFNA(VLOOKUP($C41,'Matérialité_Dépendances SE'!$B$9:$I$46,7,FALSE),"")</f>
        <v/>
      </c>
      <c r="J41" s="79" t="str">
        <f>_xlfn.IFNA(VLOOKUP($C41,'Matérialité_Dépendances SE'!$B$9:$I$46,8,FALSE),"")</f>
        <v/>
      </c>
      <c r="K41" s="131" t="str">
        <f t="shared" si="6"/>
        <v/>
      </c>
      <c r="L41" s="74" t="str">
        <f t="shared" si="7"/>
        <v/>
      </c>
      <c r="M41" s="74" t="str">
        <f t="shared" si="5"/>
        <v/>
      </c>
      <c r="N41" s="74" t="str">
        <f t="shared" si="5"/>
        <v/>
      </c>
      <c r="O41" s="74" t="str">
        <f t="shared" si="5"/>
        <v/>
      </c>
      <c r="P41" s="74" t="str">
        <f t="shared" si="5"/>
        <v/>
      </c>
      <c r="Q41" s="79" t="str">
        <f t="shared" si="8"/>
        <v/>
      </c>
      <c r="R41" s="221"/>
    </row>
    <row r="42" spans="2:18" x14ac:dyDescent="0.4">
      <c r="B42" s="219">
        <f>'1. Sélection des secteurs'!B26</f>
        <v>0</v>
      </c>
      <c r="C42" s="220">
        <f>'1. Sélection des secteurs'!D26</f>
        <v>0</v>
      </c>
      <c r="D42" s="131" t="str">
        <f>_xlfn.IFNA(VLOOKUP($C42,'Matérialité_Dépendances SE'!$B$9:$I$46,2,FALSE),"")</f>
        <v/>
      </c>
      <c r="E42" s="74" t="str">
        <f>_xlfn.IFNA(VLOOKUP($C42,'Matérialité_Dépendances SE'!$B$9:$I$46,3,FALSE),"")</f>
        <v/>
      </c>
      <c r="F42" s="74" t="str">
        <f>_xlfn.IFNA(VLOOKUP($C42,'Matérialité_Dépendances SE'!$B$9:$I$46,4,FALSE),"")</f>
        <v/>
      </c>
      <c r="G42" s="74" t="str">
        <f>_xlfn.IFNA(VLOOKUP($C42,'Matérialité_Dépendances SE'!$B$9:$I$46,5,FALSE),"")</f>
        <v/>
      </c>
      <c r="H42" s="74" t="str">
        <f>_xlfn.IFNA(VLOOKUP($C42,'Matérialité_Dépendances SE'!$B$9:$I$46,6,FALSE),"")</f>
        <v/>
      </c>
      <c r="I42" s="74" t="str">
        <f>_xlfn.IFNA(VLOOKUP($C42,'Matérialité_Dépendances SE'!$B$9:$I$46,7,FALSE),"")</f>
        <v/>
      </c>
      <c r="J42" s="79" t="str">
        <f>_xlfn.IFNA(VLOOKUP($C42,'Matérialité_Dépendances SE'!$B$9:$I$46,8,FALSE),"")</f>
        <v/>
      </c>
      <c r="K42" s="131" t="str">
        <f t="shared" si="6"/>
        <v/>
      </c>
      <c r="L42" s="74" t="str">
        <f t="shared" si="7"/>
        <v/>
      </c>
      <c r="M42" s="74" t="str">
        <f t="shared" si="5"/>
        <v/>
      </c>
      <c r="N42" s="74" t="str">
        <f t="shared" si="5"/>
        <v/>
      </c>
      <c r="O42" s="74" t="str">
        <f t="shared" si="5"/>
        <v/>
      </c>
      <c r="P42" s="74" t="str">
        <f t="shared" si="5"/>
        <v/>
      </c>
      <c r="Q42" s="79" t="str">
        <f t="shared" si="8"/>
        <v/>
      </c>
      <c r="R42" s="221"/>
    </row>
    <row r="43" spans="2:18" x14ac:dyDescent="0.4">
      <c r="B43" s="219">
        <f>'1. Sélection des secteurs'!B27</f>
        <v>0</v>
      </c>
      <c r="C43" s="220">
        <f>'1. Sélection des secteurs'!D27</f>
        <v>0</v>
      </c>
      <c r="D43" s="131" t="str">
        <f>_xlfn.IFNA(VLOOKUP($C43,'Matérialité_Dépendances SE'!$B$9:$I$46,2,FALSE),"")</f>
        <v/>
      </c>
      <c r="E43" s="74" t="str">
        <f>_xlfn.IFNA(VLOOKUP($C43,'Matérialité_Dépendances SE'!$B$9:$I$46,3,FALSE),"")</f>
        <v/>
      </c>
      <c r="F43" s="74" t="str">
        <f>_xlfn.IFNA(VLOOKUP($C43,'Matérialité_Dépendances SE'!$B$9:$I$46,4,FALSE),"")</f>
        <v/>
      </c>
      <c r="G43" s="74" t="str">
        <f>_xlfn.IFNA(VLOOKUP($C43,'Matérialité_Dépendances SE'!$B$9:$I$46,5,FALSE),"")</f>
        <v/>
      </c>
      <c r="H43" s="74" t="str">
        <f>_xlfn.IFNA(VLOOKUP($C43,'Matérialité_Dépendances SE'!$B$9:$I$46,6,FALSE),"")</f>
        <v/>
      </c>
      <c r="I43" s="74" t="str">
        <f>_xlfn.IFNA(VLOOKUP($C43,'Matérialité_Dépendances SE'!$B$9:$I$46,7,FALSE),"")</f>
        <v/>
      </c>
      <c r="J43" s="79" t="str">
        <f>_xlfn.IFNA(VLOOKUP($C43,'Matérialité_Dépendances SE'!$B$9:$I$46,8,FALSE),"")</f>
        <v/>
      </c>
      <c r="K43" s="131" t="str">
        <f t="shared" si="6"/>
        <v/>
      </c>
      <c r="L43" s="74" t="str">
        <f t="shared" si="7"/>
        <v/>
      </c>
      <c r="M43" s="74" t="str">
        <f t="shared" si="5"/>
        <v/>
      </c>
      <c r="N43" s="74" t="str">
        <f t="shared" si="5"/>
        <v/>
      </c>
      <c r="O43" s="74" t="str">
        <f t="shared" si="5"/>
        <v/>
      </c>
      <c r="P43" s="74" t="str">
        <f t="shared" si="5"/>
        <v/>
      </c>
      <c r="Q43" s="79" t="str">
        <f t="shared" si="8"/>
        <v/>
      </c>
      <c r="R43" s="221"/>
    </row>
    <row r="44" spans="2:18" x14ac:dyDescent="0.4">
      <c r="B44" s="219">
        <f>'1. Sélection des secteurs'!B28</f>
        <v>0</v>
      </c>
      <c r="C44" s="220">
        <f>'1. Sélection des secteurs'!D28</f>
        <v>0</v>
      </c>
      <c r="D44" s="131" t="str">
        <f>_xlfn.IFNA(VLOOKUP($C44,'Matérialité_Dépendances SE'!$B$9:$I$46,2,FALSE),"")</f>
        <v/>
      </c>
      <c r="E44" s="74" t="str">
        <f>_xlfn.IFNA(VLOOKUP($C44,'Matérialité_Dépendances SE'!$B$9:$I$46,3,FALSE),"")</f>
        <v/>
      </c>
      <c r="F44" s="74" t="str">
        <f>_xlfn.IFNA(VLOOKUP($C44,'Matérialité_Dépendances SE'!$B$9:$I$46,4,FALSE),"")</f>
        <v/>
      </c>
      <c r="G44" s="74" t="str">
        <f>_xlfn.IFNA(VLOOKUP($C44,'Matérialité_Dépendances SE'!$B$9:$I$46,5,FALSE),"")</f>
        <v/>
      </c>
      <c r="H44" s="74" t="str">
        <f>_xlfn.IFNA(VLOOKUP($C44,'Matérialité_Dépendances SE'!$B$9:$I$46,6,FALSE),"")</f>
        <v/>
      </c>
      <c r="I44" s="74" t="str">
        <f>_xlfn.IFNA(VLOOKUP($C44,'Matérialité_Dépendances SE'!$B$9:$I$46,7,FALSE),"")</f>
        <v/>
      </c>
      <c r="J44" s="79" t="str">
        <f>_xlfn.IFNA(VLOOKUP($C44,'Matérialité_Dépendances SE'!$B$9:$I$46,8,FALSE),"")</f>
        <v/>
      </c>
      <c r="K44" s="131" t="str">
        <f t="shared" si="6"/>
        <v/>
      </c>
      <c r="L44" s="74" t="str">
        <f t="shared" si="7"/>
        <v/>
      </c>
      <c r="M44" s="74" t="str">
        <f t="shared" si="5"/>
        <v/>
      </c>
      <c r="N44" s="74" t="str">
        <f t="shared" si="5"/>
        <v/>
      </c>
      <c r="O44" s="74" t="str">
        <f t="shared" si="5"/>
        <v/>
      </c>
      <c r="P44" s="74" t="str">
        <f t="shared" si="5"/>
        <v/>
      </c>
      <c r="Q44" s="79" t="str">
        <f t="shared" si="8"/>
        <v/>
      </c>
      <c r="R44" s="221"/>
    </row>
  </sheetData>
  <mergeCells count="18">
    <mergeCell ref="C9:D9"/>
    <mergeCell ref="E9:F9"/>
    <mergeCell ref="G9:H9"/>
    <mergeCell ref="D17:E17"/>
    <mergeCell ref="F17:G17"/>
    <mergeCell ref="H17:I17"/>
    <mergeCell ref="J9:K9"/>
    <mergeCell ref="L9:M9"/>
    <mergeCell ref="N9:O9"/>
    <mergeCell ref="K17:L17"/>
    <mergeCell ref="M17:N17"/>
    <mergeCell ref="O17:P17"/>
    <mergeCell ref="O33:P33"/>
    <mergeCell ref="D33:E33"/>
    <mergeCell ref="F33:G33"/>
    <mergeCell ref="H33:I33"/>
    <mergeCell ref="K33:L33"/>
    <mergeCell ref="M33:N33"/>
  </mergeCells>
  <conditionalFormatting sqref="C11:P11 C12:O12 L19:Q19 D19:K28">
    <cfRule type="cellIs" dxfId="74" priority="12" operator="equal">
      <formula>"""Très matériel"""</formula>
    </cfRule>
  </conditionalFormatting>
  <conditionalFormatting sqref="C11:P12 D19:Q28 D35:Q44">
    <cfRule type="cellIs" dxfId="73" priority="9" operator="equal">
      <formula>"Pas de dépendance"</formula>
    </cfRule>
    <cfRule type="cellIs" dxfId="72" priority="10" operator="equal">
      <formula>"Dépendance"</formula>
    </cfRule>
    <cfRule type="cellIs" dxfId="71" priority="11" operator="equal">
      <formula>"Forte dépendance"</formula>
    </cfRule>
  </conditionalFormatting>
  <conditionalFormatting sqref="D36:M44">
    <cfRule type="cellIs" dxfId="70" priority="1" operator="equal">
      <formula>"Pas de dépendance"</formula>
    </cfRule>
    <cfRule type="cellIs" dxfId="69" priority="2" operator="equal">
      <formula>"Dépendance"</formula>
    </cfRule>
    <cfRule type="cellIs" dxfId="68" priority="3" operator="equal">
      <formula>"Forte dépendance"</formula>
    </cfRule>
  </conditionalFormatting>
  <conditionalFormatting sqref="D35:Q44">
    <cfRule type="cellIs" dxfId="67" priority="4" operator="equal">
      <formula>"""Très matériel"""</formula>
    </cfRule>
  </conditionalFormatting>
  <conditionalFormatting sqref="L20:M28">
    <cfRule type="cellIs" dxfId="66" priority="5" operator="equal">
      <formula>"Pas de dépendance"</formula>
    </cfRule>
    <cfRule type="cellIs" dxfId="65" priority="6" operator="equal">
      <formula>"Dépendance"</formula>
    </cfRule>
    <cfRule type="cellIs" dxfId="64" priority="7" operator="equal">
      <formula>"Forte dépendance"</formula>
    </cfRule>
  </conditionalFormatting>
  <conditionalFormatting sqref="L20:P28">
    <cfRule type="cellIs" dxfId="63" priority="8" operator="equal">
      <formula>"""Très matériel"""</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BBF2-D219-413A-BA49-FCEA29CD2D96}">
  <sheetPr>
    <tabColor rgb="FFFCF596"/>
  </sheetPr>
  <dimension ref="B3:I128"/>
  <sheetViews>
    <sheetView showGridLines="0" showZeros="0" zoomScale="70" zoomScaleNormal="70" workbookViewId="0">
      <selection activeCell="H96" sqref="H96"/>
    </sheetView>
  </sheetViews>
  <sheetFormatPr baseColWidth="10" defaultColWidth="10.90625" defaultRowHeight="16" x14ac:dyDescent="0.4"/>
  <cols>
    <col min="1" max="1" width="10.90625" style="71"/>
    <col min="2" max="2" width="22.1796875" style="71" customWidth="1"/>
    <col min="3" max="9" width="32.90625" style="71" customWidth="1"/>
    <col min="10" max="10" width="10.90625" style="71" customWidth="1"/>
    <col min="11" max="16384" width="10.90625" style="71"/>
  </cols>
  <sheetData>
    <row r="3" spans="2:7" ht="21" x14ac:dyDescent="0.55000000000000004">
      <c r="B3" s="85" t="s">
        <v>1154</v>
      </c>
    </row>
    <row r="4" spans="2:7" x14ac:dyDescent="0.4">
      <c r="B4" s="81" t="s">
        <v>274</v>
      </c>
    </row>
    <row r="6" spans="2:7" x14ac:dyDescent="0.4">
      <c r="B6" s="70" t="s">
        <v>254</v>
      </c>
    </row>
    <row r="8" spans="2:7" ht="37" x14ac:dyDescent="0.4">
      <c r="B8" s="87" t="s">
        <v>184</v>
      </c>
      <c r="C8" s="306" t="s">
        <v>272</v>
      </c>
      <c r="D8" s="307" t="s">
        <v>126</v>
      </c>
      <c r="E8" s="91" t="s">
        <v>28</v>
      </c>
      <c r="F8" s="309" t="s">
        <v>127</v>
      </c>
      <c r="G8" s="310" t="s">
        <v>128</v>
      </c>
    </row>
    <row r="9" spans="2:7" x14ac:dyDescent="0.4">
      <c r="B9" s="88">
        <f>'1. Sélection des secteurs'!B8</f>
        <v>0</v>
      </c>
      <c r="C9" s="74" t="str">
        <f>'2. Activités directes'!I12</f>
        <v/>
      </c>
      <c r="D9" s="74" t="str">
        <f>'2. Activités directes'!J12</f>
        <v/>
      </c>
      <c r="E9" s="74" t="str">
        <f>'2. Activités directes'!K12</f>
        <v/>
      </c>
      <c r="F9" s="74" t="str">
        <f>'2. Activités directes'!L12</f>
        <v/>
      </c>
      <c r="G9" s="74" t="str">
        <f>'2. Activités directes'!M12</f>
        <v/>
      </c>
    </row>
    <row r="10" spans="2:7" x14ac:dyDescent="0.4">
      <c r="B10" s="88">
        <f>'1. Sélection des secteurs'!B9</f>
        <v>0</v>
      </c>
      <c r="C10" s="74" t="str">
        <f>'2. Activités directes'!I13</f>
        <v/>
      </c>
      <c r="D10" s="74" t="str">
        <f>'2. Activités directes'!J13</f>
        <v/>
      </c>
      <c r="E10" s="74" t="str">
        <f>'2. Activités directes'!K13</f>
        <v/>
      </c>
      <c r="F10" s="74" t="str">
        <f>'2. Activités directes'!L13</f>
        <v/>
      </c>
      <c r="G10" s="74" t="str">
        <f>'2. Activités directes'!M13</f>
        <v/>
      </c>
    </row>
    <row r="12" spans="2:7" x14ac:dyDescent="0.4">
      <c r="B12" s="70" t="s">
        <v>255</v>
      </c>
    </row>
    <row r="13" spans="2:7" x14ac:dyDescent="0.4">
      <c r="B13" s="71" t="s">
        <v>1155</v>
      </c>
    </row>
    <row r="14" spans="2:7" x14ac:dyDescent="0.4">
      <c r="B14" s="70"/>
    </row>
    <row r="15" spans="2:7" ht="37" x14ac:dyDescent="0.4">
      <c r="B15" s="87" t="s">
        <v>184</v>
      </c>
      <c r="C15" s="306" t="s">
        <v>272</v>
      </c>
      <c r="D15" s="307" t="s">
        <v>126</v>
      </c>
      <c r="E15" s="91" t="s">
        <v>28</v>
      </c>
      <c r="F15" s="309" t="s">
        <v>127</v>
      </c>
      <c r="G15" s="310" t="s">
        <v>128</v>
      </c>
    </row>
    <row r="16" spans="2:7" x14ac:dyDescent="0.4">
      <c r="B16" s="88">
        <f>'1. Sélection des secteurs'!C19</f>
        <v>0</v>
      </c>
      <c r="C16" s="74" t="str">
        <f>'3. Chaîne de valeur amont'!J11</f>
        <v/>
      </c>
      <c r="D16" s="74" t="str">
        <f>'3. Chaîne de valeur amont'!K11</f>
        <v/>
      </c>
      <c r="E16" s="74" t="str">
        <f>'3. Chaîne de valeur amont'!L11</f>
        <v/>
      </c>
      <c r="F16" s="74" t="str">
        <f>'3. Chaîne de valeur amont'!M11</f>
        <v/>
      </c>
      <c r="G16" s="74" t="str">
        <f>'3. Chaîne de valeur amont'!N11</f>
        <v/>
      </c>
    </row>
    <row r="17" spans="2:7" x14ac:dyDescent="0.4">
      <c r="B17" s="88">
        <f>'1. Sélection des secteurs'!C20</f>
        <v>0</v>
      </c>
      <c r="C17" s="74" t="str">
        <f>'3. Chaîne de valeur amont'!J12</f>
        <v/>
      </c>
      <c r="D17" s="74" t="str">
        <f>'3. Chaîne de valeur amont'!K12</f>
        <v/>
      </c>
      <c r="E17" s="74" t="str">
        <f>'3. Chaîne de valeur amont'!L12</f>
        <v/>
      </c>
      <c r="F17" s="74" t="str">
        <f>'3. Chaîne de valeur amont'!M12</f>
        <v/>
      </c>
      <c r="G17" s="74" t="str">
        <f>'3. Chaîne de valeur amont'!N12</f>
        <v/>
      </c>
    </row>
    <row r="18" spans="2:7" x14ac:dyDescent="0.4">
      <c r="B18" s="88">
        <f>'1. Sélection des secteurs'!C21</f>
        <v>0</v>
      </c>
      <c r="C18" s="74" t="str">
        <f>'3. Chaîne de valeur amont'!J13</f>
        <v/>
      </c>
      <c r="D18" s="74" t="str">
        <f>'3. Chaîne de valeur amont'!K13</f>
        <v/>
      </c>
      <c r="E18" s="74" t="str">
        <f>'3. Chaîne de valeur amont'!L13</f>
        <v/>
      </c>
      <c r="F18" s="74" t="str">
        <f>'3. Chaîne de valeur amont'!M13</f>
        <v/>
      </c>
      <c r="G18" s="74" t="str">
        <f>'3. Chaîne de valeur amont'!N13</f>
        <v/>
      </c>
    </row>
    <row r="19" spans="2:7" x14ac:dyDescent="0.4">
      <c r="B19" s="88">
        <f>'1. Sélection des secteurs'!C22</f>
        <v>0</v>
      </c>
      <c r="C19" s="74" t="str">
        <f>'3. Chaîne de valeur amont'!J14</f>
        <v/>
      </c>
      <c r="D19" s="74" t="str">
        <f>'3. Chaîne de valeur amont'!K14</f>
        <v/>
      </c>
      <c r="E19" s="74" t="str">
        <f>'3. Chaîne de valeur amont'!L14</f>
        <v/>
      </c>
      <c r="F19" s="74" t="str">
        <f>'3. Chaîne de valeur amont'!M14</f>
        <v/>
      </c>
      <c r="G19" s="74" t="str">
        <f>'3. Chaîne de valeur amont'!N14</f>
        <v/>
      </c>
    </row>
    <row r="20" spans="2:7" x14ac:dyDescent="0.4">
      <c r="B20" s="88">
        <f>'1. Sélection des secteurs'!C23</f>
        <v>0</v>
      </c>
      <c r="C20" s="74" t="str">
        <f>'3. Chaîne de valeur amont'!J15</f>
        <v/>
      </c>
      <c r="D20" s="74" t="str">
        <f>'3. Chaîne de valeur amont'!K15</f>
        <v/>
      </c>
      <c r="E20" s="74" t="str">
        <f>'3. Chaîne de valeur amont'!L15</f>
        <v/>
      </c>
      <c r="F20" s="74" t="str">
        <f>'3. Chaîne de valeur amont'!M15</f>
        <v/>
      </c>
      <c r="G20" s="74" t="str">
        <f>'3. Chaîne de valeur amont'!N15</f>
        <v/>
      </c>
    </row>
    <row r="22" spans="2:7" x14ac:dyDescent="0.4">
      <c r="B22" s="70" t="s">
        <v>1152</v>
      </c>
    </row>
    <row r="23" spans="2:7" x14ac:dyDescent="0.4">
      <c r="B23" s="71" t="s">
        <v>1155</v>
      </c>
    </row>
    <row r="25" spans="2:7" ht="37" x14ac:dyDescent="0.4">
      <c r="B25" s="87" t="s">
        <v>184</v>
      </c>
      <c r="C25" s="306" t="s">
        <v>272</v>
      </c>
      <c r="D25" s="307" t="s">
        <v>126</v>
      </c>
      <c r="E25" s="91" t="s">
        <v>28</v>
      </c>
      <c r="F25" s="309" t="s">
        <v>127</v>
      </c>
      <c r="G25" s="310" t="s">
        <v>128</v>
      </c>
    </row>
    <row r="26" spans="2:7" x14ac:dyDescent="0.4">
      <c r="B26" s="88" t="str">
        <f>'4. Chaîne de valeur aval (Opt)'!C6</f>
        <v/>
      </c>
      <c r="C26" s="74" t="str">
        <f>'4. Chaîne de valeur aval (Opt)'!J6</f>
        <v/>
      </c>
      <c r="D26" s="74" t="str">
        <f>'4. Chaîne de valeur aval (Opt)'!K6</f>
        <v/>
      </c>
      <c r="E26" s="74" t="str">
        <f>'4. Chaîne de valeur aval (Opt)'!L6</f>
        <v/>
      </c>
      <c r="F26" s="74" t="str">
        <f>'4. Chaîne de valeur aval (Opt)'!M6</f>
        <v/>
      </c>
      <c r="G26" s="74" t="str">
        <f>'4. Chaîne de valeur aval (Opt)'!N6</f>
        <v/>
      </c>
    </row>
    <row r="27" spans="2:7" x14ac:dyDescent="0.4">
      <c r="B27" s="88" t="str">
        <f>'4. Chaîne de valeur aval (Opt)'!C7</f>
        <v/>
      </c>
      <c r="C27" s="74" t="str">
        <f>'4. Chaîne de valeur aval (Opt)'!J7</f>
        <v/>
      </c>
      <c r="D27" s="74" t="str">
        <f>'4. Chaîne de valeur aval (Opt)'!K7</f>
        <v/>
      </c>
      <c r="E27" s="74" t="str">
        <f>'4. Chaîne de valeur aval (Opt)'!L7</f>
        <v/>
      </c>
      <c r="F27" s="74" t="str">
        <f>'4. Chaîne de valeur aval (Opt)'!M7</f>
        <v/>
      </c>
      <c r="G27" s="74" t="str">
        <f>'4. Chaîne de valeur aval (Opt)'!N7</f>
        <v/>
      </c>
    </row>
    <row r="28" spans="2:7" x14ac:dyDescent="0.4">
      <c r="B28" s="88" t="str">
        <f>'4. Chaîne de valeur aval (Opt)'!C8</f>
        <v/>
      </c>
      <c r="C28" s="74" t="str">
        <f>'4. Chaîne de valeur aval (Opt)'!J8</f>
        <v/>
      </c>
      <c r="D28" s="74" t="str">
        <f>'4. Chaîne de valeur aval (Opt)'!K8</f>
        <v/>
      </c>
      <c r="E28" s="74" t="str">
        <f>'4. Chaîne de valeur aval (Opt)'!L8</f>
        <v/>
      </c>
      <c r="F28" s="74" t="str">
        <f>'4. Chaîne de valeur aval (Opt)'!M8</f>
        <v/>
      </c>
      <c r="G28" s="74" t="str">
        <f>'4. Chaîne de valeur aval (Opt)'!N8</f>
        <v/>
      </c>
    </row>
    <row r="29" spans="2:7" x14ac:dyDescent="0.4">
      <c r="B29" s="88" t="str">
        <f>'4. Chaîne de valeur aval (Opt)'!C9</f>
        <v/>
      </c>
      <c r="C29" s="74" t="str">
        <f>'4. Chaîne de valeur aval (Opt)'!J9</f>
        <v/>
      </c>
      <c r="D29" s="74" t="str">
        <f>'4. Chaîne de valeur aval (Opt)'!K9</f>
        <v/>
      </c>
      <c r="E29" s="74" t="str">
        <f>'4. Chaîne de valeur aval (Opt)'!L9</f>
        <v/>
      </c>
      <c r="F29" s="74" t="str">
        <f>'4. Chaîne de valeur aval (Opt)'!M9</f>
        <v/>
      </c>
      <c r="G29" s="74" t="str">
        <f>'4. Chaîne de valeur aval (Opt)'!N9</f>
        <v/>
      </c>
    </row>
    <row r="30" spans="2:7" x14ac:dyDescent="0.4">
      <c r="B30" s="88" t="str">
        <f>'4. Chaîne de valeur aval (Opt)'!C10</f>
        <v/>
      </c>
      <c r="C30" s="74" t="str">
        <f>'4. Chaîne de valeur aval (Opt)'!J10</f>
        <v/>
      </c>
      <c r="D30" s="74" t="str">
        <f>'4. Chaîne de valeur aval (Opt)'!K10</f>
        <v/>
      </c>
      <c r="E30" s="74" t="str">
        <f>'4. Chaîne de valeur aval (Opt)'!L10</f>
        <v/>
      </c>
      <c r="F30" s="74" t="str">
        <f>'4. Chaîne de valeur aval (Opt)'!M10</f>
        <v/>
      </c>
      <c r="G30" s="74" t="str">
        <f>'4. Chaîne de valeur aval (Opt)'!N10</f>
        <v/>
      </c>
    </row>
    <row r="32" spans="2:7" x14ac:dyDescent="0.4">
      <c r="B32" s="70" t="s">
        <v>277</v>
      </c>
    </row>
    <row r="33" spans="2:9" x14ac:dyDescent="0.4">
      <c r="B33" s="81" t="s">
        <v>279</v>
      </c>
    </row>
    <row r="36" spans="2:9" ht="21" x14ac:dyDescent="0.55000000000000004">
      <c r="B36" s="85" t="s">
        <v>1153</v>
      </c>
    </row>
    <row r="38" spans="2:9" x14ac:dyDescent="0.4">
      <c r="B38" s="81" t="s">
        <v>273</v>
      </c>
    </row>
    <row r="39" spans="2:9" x14ac:dyDescent="0.4">
      <c r="B39" s="81"/>
    </row>
    <row r="40" spans="2:9" x14ac:dyDescent="0.4">
      <c r="B40" s="70" t="s">
        <v>1142</v>
      </c>
    </row>
    <row r="41" spans="2:9" ht="16.5" thickBot="1" x14ac:dyDescent="0.45"/>
    <row r="42" spans="2:9" ht="21.5" thickBot="1" x14ac:dyDescent="0.45">
      <c r="C42" s="319" t="s">
        <v>548</v>
      </c>
      <c r="D42" s="320"/>
      <c r="E42" s="321" t="s">
        <v>549</v>
      </c>
      <c r="F42" s="322"/>
      <c r="G42" s="317" t="s">
        <v>550</v>
      </c>
      <c r="H42" s="318"/>
      <c r="I42" s="233" t="s">
        <v>551</v>
      </c>
    </row>
    <row r="43" spans="2:9" ht="55.5" x14ac:dyDescent="0.4">
      <c r="B43" s="87" t="s">
        <v>184</v>
      </c>
      <c r="C43" s="227" t="s">
        <v>234</v>
      </c>
      <c r="D43" s="228" t="s">
        <v>304</v>
      </c>
      <c r="E43" s="229" t="s">
        <v>236</v>
      </c>
      <c r="F43" s="230" t="s">
        <v>235</v>
      </c>
      <c r="G43" s="236" t="s">
        <v>1159</v>
      </c>
      <c r="H43" s="237" t="s">
        <v>237</v>
      </c>
      <c r="I43" s="234" t="s">
        <v>238</v>
      </c>
    </row>
    <row r="44" spans="2:9" x14ac:dyDescent="0.4">
      <c r="B44" s="88">
        <f>'1. Sélection des secteurs'!B8</f>
        <v>0</v>
      </c>
      <c r="C44" s="132" t="str">
        <f>'5. Dépendances aux SE'!J11</f>
        <v/>
      </c>
      <c r="D44" s="132" t="str">
        <f>'5. Dépendances aux SE'!K11</f>
        <v/>
      </c>
      <c r="E44" s="132" t="str">
        <f>'5. Dépendances aux SE'!L11</f>
        <v/>
      </c>
      <c r="F44" s="132" t="str">
        <f>'5. Dépendances aux SE'!M11</f>
        <v/>
      </c>
      <c r="G44" s="132" t="str">
        <f>'5. Dépendances aux SE'!N11</f>
        <v/>
      </c>
      <c r="H44" s="132" t="str">
        <f>'5. Dépendances aux SE'!O11</f>
        <v/>
      </c>
      <c r="I44" s="132" t="str">
        <f>'5. Dépendances aux SE'!P11</f>
        <v/>
      </c>
    </row>
    <row r="45" spans="2:9" x14ac:dyDescent="0.4">
      <c r="B45" s="88">
        <f>'1. Sélection des secteurs'!B9</f>
        <v>0</v>
      </c>
      <c r="C45" s="132" t="str">
        <f>'5. Dépendances aux SE'!J12</f>
        <v/>
      </c>
      <c r="D45" s="132" t="str">
        <f>'5. Dépendances aux SE'!K12</f>
        <v/>
      </c>
      <c r="E45" s="132" t="str">
        <f>'5. Dépendances aux SE'!L12</f>
        <v/>
      </c>
      <c r="F45" s="132" t="str">
        <f>'5. Dépendances aux SE'!M12</f>
        <v/>
      </c>
      <c r="G45" s="132" t="str">
        <f>'5. Dépendances aux SE'!N12</f>
        <v/>
      </c>
      <c r="H45" s="132" t="str">
        <f>'5. Dépendances aux SE'!O12</f>
        <v/>
      </c>
      <c r="I45" s="132" t="str">
        <f>'5. Dépendances aux SE'!P12</f>
        <v/>
      </c>
    </row>
    <row r="47" spans="2:9" x14ac:dyDescent="0.4">
      <c r="B47" s="70" t="s">
        <v>1144</v>
      </c>
    </row>
    <row r="48" spans="2:9" x14ac:dyDescent="0.4">
      <c r="B48" s="71" t="s">
        <v>1155</v>
      </c>
    </row>
    <row r="49" spans="2:9" ht="16.5" thickBot="1" x14ac:dyDescent="0.45"/>
    <row r="50" spans="2:9" ht="21.5" thickBot="1" x14ac:dyDescent="0.45">
      <c r="C50" s="319" t="s">
        <v>548</v>
      </c>
      <c r="D50" s="320"/>
      <c r="E50" s="321" t="s">
        <v>549</v>
      </c>
      <c r="F50" s="322"/>
      <c r="G50" s="317" t="s">
        <v>550</v>
      </c>
      <c r="H50" s="318"/>
      <c r="I50" s="233" t="s">
        <v>551</v>
      </c>
    </row>
    <row r="51" spans="2:9" ht="55.5" x14ac:dyDescent="0.4">
      <c r="B51" s="87" t="s">
        <v>184</v>
      </c>
      <c r="C51" s="227" t="s">
        <v>234</v>
      </c>
      <c r="D51" s="228" t="s">
        <v>304</v>
      </c>
      <c r="E51" s="229" t="s">
        <v>236</v>
      </c>
      <c r="F51" s="230" t="s">
        <v>235</v>
      </c>
      <c r="G51" s="236" t="s">
        <v>1159</v>
      </c>
      <c r="H51" s="237" t="s">
        <v>237</v>
      </c>
      <c r="I51" s="234" t="s">
        <v>238</v>
      </c>
    </row>
    <row r="52" spans="2:9" x14ac:dyDescent="0.4">
      <c r="B52" s="88">
        <f>'1. Sélection des secteurs'!C19</f>
        <v>0</v>
      </c>
      <c r="C52" s="132" t="str">
        <f>'5. Dépendances aux SE'!K19</f>
        <v/>
      </c>
      <c r="D52" s="132" t="str">
        <f>'5. Dépendances aux SE'!L19</f>
        <v/>
      </c>
      <c r="E52" s="132" t="str">
        <f>'5. Dépendances aux SE'!M19</f>
        <v/>
      </c>
      <c r="F52" s="132" t="str">
        <f>'5. Dépendances aux SE'!N19</f>
        <v/>
      </c>
      <c r="G52" s="132" t="str">
        <f>'5. Dépendances aux SE'!O19</f>
        <v/>
      </c>
      <c r="H52" s="132" t="str">
        <f>'5. Dépendances aux SE'!P19</f>
        <v/>
      </c>
      <c r="I52" s="132" t="str">
        <f>'5. Dépendances aux SE'!Q19</f>
        <v/>
      </c>
    </row>
    <row r="53" spans="2:9" x14ac:dyDescent="0.4">
      <c r="B53" s="88">
        <f>'1. Sélection des secteurs'!C20</f>
        <v>0</v>
      </c>
      <c r="C53" s="132" t="str">
        <f>'5. Dépendances aux SE'!K20</f>
        <v/>
      </c>
      <c r="D53" s="132" t="str">
        <f>'5. Dépendances aux SE'!L20</f>
        <v/>
      </c>
      <c r="E53" s="132" t="str">
        <f>'5. Dépendances aux SE'!M20</f>
        <v/>
      </c>
      <c r="F53" s="132" t="str">
        <f>'5. Dépendances aux SE'!N20</f>
        <v/>
      </c>
      <c r="G53" s="132" t="str">
        <f>'5. Dépendances aux SE'!O20</f>
        <v/>
      </c>
      <c r="H53" s="132" t="str">
        <f>'5. Dépendances aux SE'!P20</f>
        <v/>
      </c>
      <c r="I53" s="132" t="str">
        <f>'5. Dépendances aux SE'!Q20</f>
        <v/>
      </c>
    </row>
    <row r="54" spans="2:9" ht="16.75" customHeight="1" x14ac:dyDescent="0.4">
      <c r="B54" s="88">
        <f>'1. Sélection des secteurs'!C21</f>
        <v>0</v>
      </c>
      <c r="C54" s="132" t="str">
        <f>'5. Dépendances aux SE'!K21</f>
        <v/>
      </c>
      <c r="D54" s="132" t="str">
        <f>'5. Dépendances aux SE'!L21</f>
        <v/>
      </c>
      <c r="E54" s="132" t="str">
        <f>'5. Dépendances aux SE'!M21</f>
        <v/>
      </c>
      <c r="F54" s="132" t="str">
        <f>'5. Dépendances aux SE'!N21</f>
        <v/>
      </c>
      <c r="G54" s="132" t="str">
        <f>'5. Dépendances aux SE'!O21</f>
        <v/>
      </c>
      <c r="H54" s="132" t="str">
        <f>'5. Dépendances aux SE'!P21</f>
        <v/>
      </c>
      <c r="I54" s="132" t="str">
        <f>'5. Dépendances aux SE'!Q21</f>
        <v/>
      </c>
    </row>
    <row r="55" spans="2:9" ht="16.75" customHeight="1" x14ac:dyDescent="0.4">
      <c r="B55" s="88">
        <f>'1. Sélection des secteurs'!C22</f>
        <v>0</v>
      </c>
      <c r="C55" s="132" t="str">
        <f>'5. Dépendances aux SE'!K22</f>
        <v/>
      </c>
      <c r="D55" s="132" t="str">
        <f>'5. Dépendances aux SE'!L22</f>
        <v/>
      </c>
      <c r="E55" s="132" t="str">
        <f>'5. Dépendances aux SE'!M22</f>
        <v/>
      </c>
      <c r="F55" s="132" t="str">
        <f>'5. Dépendances aux SE'!N22</f>
        <v/>
      </c>
      <c r="G55" s="132" t="str">
        <f>'5. Dépendances aux SE'!O22</f>
        <v/>
      </c>
      <c r="H55" s="132" t="str">
        <f>'5. Dépendances aux SE'!P22</f>
        <v/>
      </c>
      <c r="I55" s="132" t="str">
        <f>'5. Dépendances aux SE'!Q22</f>
        <v/>
      </c>
    </row>
    <row r="56" spans="2:9" ht="16.75" customHeight="1" x14ac:dyDescent="0.4">
      <c r="B56" s="88">
        <f>'1. Sélection des secteurs'!C23</f>
        <v>0</v>
      </c>
      <c r="C56" s="132" t="str">
        <f>'5. Dépendances aux SE'!K23</f>
        <v/>
      </c>
      <c r="D56" s="132" t="str">
        <f>'5. Dépendances aux SE'!L23</f>
        <v/>
      </c>
      <c r="E56" s="132" t="str">
        <f>'5. Dépendances aux SE'!M23</f>
        <v/>
      </c>
      <c r="F56" s="132" t="str">
        <f>'5. Dépendances aux SE'!N23</f>
        <v/>
      </c>
      <c r="G56" s="132" t="str">
        <f>'5. Dépendances aux SE'!O23</f>
        <v/>
      </c>
      <c r="H56" s="132" t="str">
        <f>'5. Dépendances aux SE'!P23</f>
        <v/>
      </c>
      <c r="I56" s="132" t="str">
        <f>'5. Dépendances aux SE'!Q23</f>
        <v/>
      </c>
    </row>
    <row r="58" spans="2:9" x14ac:dyDescent="0.4">
      <c r="B58" s="70" t="s">
        <v>1151</v>
      </c>
    </row>
    <row r="59" spans="2:9" x14ac:dyDescent="0.4">
      <c r="B59" s="71" t="s">
        <v>1155</v>
      </c>
    </row>
    <row r="60" spans="2:9" ht="16.5" thickBot="1" x14ac:dyDescent="0.45"/>
    <row r="61" spans="2:9" ht="21.5" thickBot="1" x14ac:dyDescent="0.45">
      <c r="C61" s="319" t="s">
        <v>548</v>
      </c>
      <c r="D61" s="320"/>
      <c r="E61" s="321" t="s">
        <v>549</v>
      </c>
      <c r="F61" s="322"/>
      <c r="G61" s="317" t="s">
        <v>550</v>
      </c>
      <c r="H61" s="318"/>
      <c r="I61" s="233" t="s">
        <v>551</v>
      </c>
    </row>
    <row r="62" spans="2:9" ht="55.5" x14ac:dyDescent="0.4">
      <c r="B62" s="87" t="s">
        <v>184</v>
      </c>
      <c r="C62" s="227" t="s">
        <v>234</v>
      </c>
      <c r="D62" s="228" t="s">
        <v>304</v>
      </c>
      <c r="E62" s="229" t="s">
        <v>236</v>
      </c>
      <c r="F62" s="230" t="s">
        <v>235</v>
      </c>
      <c r="G62" s="236" t="s">
        <v>1159</v>
      </c>
      <c r="H62" s="237" t="s">
        <v>237</v>
      </c>
      <c r="I62" s="234" t="s">
        <v>238</v>
      </c>
    </row>
    <row r="63" spans="2:9" ht="32" x14ac:dyDescent="0.4">
      <c r="B63" s="88">
        <f>'1. Sélection des secteurs'!D19</f>
        <v>0</v>
      </c>
      <c r="C63" s="132" t="str">
        <f>'5. Dépendances aux SE'!K35</f>
        <v/>
      </c>
      <c r="D63" s="132" t="str">
        <f>'5. Dépendances aux SE'!L35</f>
        <v/>
      </c>
      <c r="E63" s="132" t="str">
        <f>'5. Dépendances aux SE'!M35</f>
        <v/>
      </c>
      <c r="F63" s="132" t="str">
        <f>'5. Dépendances aux SE'!N35</f>
        <v/>
      </c>
      <c r="G63" s="132" t="str">
        <f>'5. Dépendances aux SE'!O35</f>
        <v/>
      </c>
      <c r="H63" s="132" t="str">
        <f>'5. Dépendances aux SE'!P35</f>
        <v/>
      </c>
      <c r="I63" s="132" t="str">
        <f>'5. Dépendances aux SE'!Q35</f>
        <v/>
      </c>
    </row>
    <row r="64" spans="2:9" x14ac:dyDescent="0.4">
      <c r="B64" s="88">
        <f>'1. Sélection des secteurs'!D20</f>
        <v>0</v>
      </c>
      <c r="C64" s="132" t="str">
        <f>'5. Dépendances aux SE'!K36</f>
        <v/>
      </c>
      <c r="D64" s="132" t="str">
        <f>'5. Dépendances aux SE'!L36</f>
        <v/>
      </c>
      <c r="E64" s="132" t="str">
        <f>'5. Dépendances aux SE'!M36</f>
        <v/>
      </c>
      <c r="F64" s="132" t="str">
        <f>'5. Dépendances aux SE'!N36</f>
        <v/>
      </c>
      <c r="G64" s="132" t="str">
        <f>'5. Dépendances aux SE'!O36</f>
        <v/>
      </c>
      <c r="H64" s="132" t="str">
        <f>'5. Dépendances aux SE'!P36</f>
        <v/>
      </c>
      <c r="I64" s="132" t="str">
        <f>'5. Dépendances aux SE'!Q36</f>
        <v/>
      </c>
    </row>
    <row r="65" spans="2:9" x14ac:dyDescent="0.4">
      <c r="B65" s="88">
        <f>'1. Sélection des secteurs'!D21</f>
        <v>0</v>
      </c>
      <c r="C65" s="132" t="str">
        <f>'5. Dépendances aux SE'!K37</f>
        <v/>
      </c>
      <c r="D65" s="132" t="str">
        <f>'5. Dépendances aux SE'!L37</f>
        <v/>
      </c>
      <c r="E65" s="132" t="str">
        <f>'5. Dépendances aux SE'!M37</f>
        <v/>
      </c>
      <c r="F65" s="132" t="str">
        <f>'5. Dépendances aux SE'!N37</f>
        <v/>
      </c>
      <c r="G65" s="132" t="str">
        <f>'5. Dépendances aux SE'!O37</f>
        <v/>
      </c>
      <c r="H65" s="132" t="str">
        <f>'5. Dépendances aux SE'!P37</f>
        <v/>
      </c>
      <c r="I65" s="132" t="str">
        <f>'5. Dépendances aux SE'!Q37</f>
        <v/>
      </c>
    </row>
    <row r="66" spans="2:9" x14ac:dyDescent="0.4">
      <c r="B66" s="88">
        <f>'1. Sélection des secteurs'!D22</f>
        <v>0</v>
      </c>
      <c r="C66" s="132" t="str">
        <f>'5. Dépendances aux SE'!K38</f>
        <v/>
      </c>
      <c r="D66" s="132" t="str">
        <f>'5. Dépendances aux SE'!L38</f>
        <v/>
      </c>
      <c r="E66" s="132" t="str">
        <f>'5. Dépendances aux SE'!M38</f>
        <v/>
      </c>
      <c r="F66" s="132" t="str">
        <f>'5. Dépendances aux SE'!N38</f>
        <v/>
      </c>
      <c r="G66" s="132" t="str">
        <f>'5. Dépendances aux SE'!O38</f>
        <v/>
      </c>
      <c r="H66" s="132" t="str">
        <f>'5. Dépendances aux SE'!P38</f>
        <v/>
      </c>
      <c r="I66" s="132" t="str">
        <f>'5. Dépendances aux SE'!Q38</f>
        <v/>
      </c>
    </row>
    <row r="67" spans="2:9" x14ac:dyDescent="0.4">
      <c r="B67" s="88">
        <f>'1. Sélection des secteurs'!D23</f>
        <v>0</v>
      </c>
      <c r="C67" s="132" t="str">
        <f>'5. Dépendances aux SE'!K39</f>
        <v/>
      </c>
      <c r="D67" s="132" t="str">
        <f>'5. Dépendances aux SE'!L39</f>
        <v/>
      </c>
      <c r="E67" s="132" t="str">
        <f>'5. Dépendances aux SE'!M39</f>
        <v/>
      </c>
      <c r="F67" s="132" t="str">
        <f>'5. Dépendances aux SE'!N39</f>
        <v/>
      </c>
      <c r="G67" s="132" t="str">
        <f>'5. Dépendances aux SE'!O39</f>
        <v/>
      </c>
      <c r="H67" s="132" t="str">
        <f>'5. Dépendances aux SE'!P39</f>
        <v/>
      </c>
      <c r="I67" s="132" t="str">
        <f>'5. Dépendances aux SE'!Q39</f>
        <v/>
      </c>
    </row>
    <row r="71" spans="2:9" x14ac:dyDescent="0.4">
      <c r="B71" s="70" t="s">
        <v>277</v>
      </c>
    </row>
    <row r="72" spans="2:9" x14ac:dyDescent="0.4">
      <c r="B72" s="81" t="s">
        <v>279</v>
      </c>
    </row>
    <row r="74" spans="2:9" ht="21" hidden="1" x14ac:dyDescent="0.55000000000000004">
      <c r="B74" s="68" t="s">
        <v>257</v>
      </c>
    </row>
    <row r="75" spans="2:9" ht="21" hidden="1" x14ac:dyDescent="0.55000000000000004">
      <c r="B75" s="68"/>
    </row>
    <row r="76" spans="2:9" ht="21" hidden="1" x14ac:dyDescent="0.55000000000000004">
      <c r="B76" s="68"/>
    </row>
    <row r="77" spans="2:9" hidden="1" x14ac:dyDescent="0.4"/>
    <row r="78" spans="2:9" hidden="1" x14ac:dyDescent="0.4"/>
    <row r="79" spans="2:9" hidden="1" x14ac:dyDescent="0.4"/>
    <row r="81" spans="2:8" ht="21" x14ac:dyDescent="0.55000000000000004">
      <c r="B81" s="85" t="s">
        <v>289</v>
      </c>
    </row>
    <row r="82" spans="2:8" x14ac:dyDescent="0.4">
      <c r="B82" s="97" t="s">
        <v>529</v>
      </c>
      <c r="C82" s="82"/>
      <c r="D82" s="83"/>
      <c r="E82" s="83"/>
      <c r="F82" s="83"/>
      <c r="G82" s="83"/>
      <c r="H82" s="83"/>
    </row>
    <row r="83" spans="2:8" ht="32" customHeight="1" x14ac:dyDescent="0.4">
      <c r="B83" s="70" t="s">
        <v>286</v>
      </c>
      <c r="C83" s="82"/>
      <c r="D83" s="83"/>
      <c r="E83" s="83"/>
      <c r="F83" s="83"/>
      <c r="G83" s="83"/>
      <c r="H83" s="83"/>
    </row>
    <row r="84" spans="2:8" ht="37" x14ac:dyDescent="0.4">
      <c r="B84" s="87" t="s">
        <v>184</v>
      </c>
      <c r="C84" s="306" t="s">
        <v>272</v>
      </c>
      <c r="D84" s="307" t="s">
        <v>126</v>
      </c>
      <c r="E84" s="308" t="s">
        <v>28</v>
      </c>
      <c r="F84" s="309" t="s">
        <v>127</v>
      </c>
      <c r="G84" s="310" t="s">
        <v>128</v>
      </c>
      <c r="H84" s="83"/>
    </row>
    <row r="85" spans="2:8" ht="240" x14ac:dyDescent="0.4">
      <c r="B85" s="103">
        <f>'1. Sélection des secteurs'!B8</f>
        <v>0</v>
      </c>
      <c r="C85" s="96" t="str">
        <f>'2. Activités directes'!I27</f>
        <v/>
      </c>
      <c r="D85" s="96" t="str">
        <f>'2. Activités directes'!J27</f>
        <v/>
      </c>
      <c r="E85" s="96" t="str">
        <f>'2. Activités directes'!K27</f>
        <v/>
      </c>
      <c r="F85" s="96" t="str">
        <f>'2. Activités directes'!L27</f>
        <v/>
      </c>
      <c r="G85" s="96" t="str">
        <f>'2. Activités directes'!M27</f>
        <v/>
      </c>
      <c r="H85" s="83"/>
    </row>
    <row r="86" spans="2:8" ht="320" x14ac:dyDescent="0.4">
      <c r="B86" s="88">
        <f>'1. Sélection des secteurs'!B9</f>
        <v>0</v>
      </c>
      <c r="C86" s="96" t="str">
        <f>'2. Activités directes'!I28</f>
        <v/>
      </c>
      <c r="D86" s="96" t="str">
        <f>'2. Activités directes'!J28</f>
        <v/>
      </c>
      <c r="E86" s="96" t="str">
        <f>'2. Activités directes'!K28</f>
        <v/>
      </c>
      <c r="F86" s="96" t="str">
        <f>'2. Activités directes'!L28</f>
        <v/>
      </c>
      <c r="G86" s="96" t="str">
        <f>'2. Activités directes'!M28</f>
        <v/>
      </c>
      <c r="H86" s="83"/>
    </row>
    <row r="88" spans="2:8" x14ac:dyDescent="0.4">
      <c r="B88" s="70" t="s">
        <v>287</v>
      </c>
    </row>
    <row r="90" spans="2:8" ht="37" x14ac:dyDescent="0.4">
      <c r="B90" s="87" t="s">
        <v>184</v>
      </c>
      <c r="C90" s="306" t="s">
        <v>272</v>
      </c>
      <c r="D90" s="307" t="s">
        <v>126</v>
      </c>
      <c r="E90" s="308" t="s">
        <v>28</v>
      </c>
      <c r="F90" s="309" t="s">
        <v>127</v>
      </c>
      <c r="G90" s="310" t="s">
        <v>128</v>
      </c>
    </row>
    <row r="91" spans="2:8" ht="64" x14ac:dyDescent="0.4">
      <c r="B91" s="88">
        <f>'1. Sélection des secteurs'!$C19</f>
        <v>0</v>
      </c>
      <c r="C91" s="113" t="str">
        <f>'3. Chaîne de valeur amont'!J27</f>
        <v/>
      </c>
      <c r="D91" s="113" t="str">
        <f>'3. Chaîne de valeur amont'!K27</f>
        <v/>
      </c>
      <c r="E91" s="113" t="str">
        <f>'3. Chaîne de valeur amont'!L27</f>
        <v/>
      </c>
      <c r="F91" s="113" t="str">
        <f>'3. Chaîne de valeur amont'!M27</f>
        <v/>
      </c>
      <c r="G91" s="113" t="str">
        <f>'3. Chaîne de valeur amont'!N27</f>
        <v/>
      </c>
    </row>
    <row r="92" spans="2:8" ht="80" x14ac:dyDescent="0.4">
      <c r="B92" s="88">
        <f>'1. Sélection des secteurs'!$C20</f>
        <v>0</v>
      </c>
      <c r="C92" s="113" t="str">
        <f>'3. Chaîne de valeur amont'!J28</f>
        <v/>
      </c>
      <c r="D92" s="113" t="str">
        <f>'3. Chaîne de valeur amont'!K28</f>
        <v/>
      </c>
      <c r="E92" s="113" t="str">
        <f>'3. Chaîne de valeur amont'!L28</f>
        <v/>
      </c>
      <c r="F92" s="113" t="str">
        <f>'3. Chaîne de valeur amont'!M28</f>
        <v/>
      </c>
      <c r="G92" s="113" t="str">
        <f>'3. Chaîne de valeur amont'!N28</f>
        <v/>
      </c>
    </row>
    <row r="93" spans="2:8" x14ac:dyDescent="0.4">
      <c r="B93" s="88">
        <f>'1. Sélection des secteurs'!$C21</f>
        <v>0</v>
      </c>
      <c r="C93" s="113" t="str">
        <f>'3. Chaîne de valeur amont'!J29</f>
        <v/>
      </c>
      <c r="D93" s="113" t="str">
        <f>'3. Chaîne de valeur amont'!K29</f>
        <v/>
      </c>
      <c r="E93" s="113" t="str">
        <f>'3. Chaîne de valeur amont'!L29</f>
        <v/>
      </c>
      <c r="F93" s="113" t="str">
        <f>'3. Chaîne de valeur amont'!M29</f>
        <v/>
      </c>
      <c r="G93" s="113" t="str">
        <f>'3. Chaîne de valeur amont'!N29</f>
        <v/>
      </c>
    </row>
    <row r="94" spans="2:8" x14ac:dyDescent="0.4">
      <c r="B94" s="88">
        <f>'1. Sélection des secteurs'!$C22</f>
        <v>0</v>
      </c>
      <c r="C94" s="113" t="str">
        <f>'3. Chaîne de valeur amont'!J30</f>
        <v/>
      </c>
      <c r="D94" s="113" t="str">
        <f>'3. Chaîne de valeur amont'!K30</f>
        <v/>
      </c>
      <c r="E94" s="113" t="str">
        <f>'3. Chaîne de valeur amont'!L30</f>
        <v/>
      </c>
      <c r="F94" s="113" t="str">
        <f>'3. Chaîne de valeur amont'!M30</f>
        <v/>
      </c>
      <c r="G94" s="113" t="str">
        <f>'3. Chaîne de valeur amont'!N30</f>
        <v/>
      </c>
    </row>
    <row r="95" spans="2:8" x14ac:dyDescent="0.4">
      <c r="B95" s="88">
        <f>'1. Sélection des secteurs'!$C23</f>
        <v>0</v>
      </c>
      <c r="C95" s="113" t="str">
        <f>'3. Chaîne de valeur amont'!J31</f>
        <v/>
      </c>
      <c r="D95" s="113" t="str">
        <f>'3. Chaîne de valeur amont'!K31</f>
        <v/>
      </c>
      <c r="E95" s="113" t="str">
        <f>'3. Chaîne de valeur amont'!L31</f>
        <v/>
      </c>
      <c r="F95" s="113" t="str">
        <f>'3. Chaîne de valeur amont'!M31</f>
        <v/>
      </c>
      <c r="G95" s="113" t="str">
        <f>'3. Chaîne de valeur amont'!N31</f>
        <v/>
      </c>
    </row>
    <row r="98" spans="2:7" x14ac:dyDescent="0.4">
      <c r="B98" s="70" t="s">
        <v>288</v>
      </c>
    </row>
    <row r="100" spans="2:7" ht="37" x14ac:dyDescent="0.4">
      <c r="B100" s="87" t="s">
        <v>184</v>
      </c>
      <c r="C100" s="306" t="s">
        <v>272</v>
      </c>
      <c r="D100" s="307" t="s">
        <v>126</v>
      </c>
      <c r="E100" s="308" t="s">
        <v>28</v>
      </c>
      <c r="F100" s="309" t="s">
        <v>127</v>
      </c>
      <c r="G100" s="310" t="s">
        <v>128</v>
      </c>
    </row>
    <row r="101" spans="2:7" ht="208" x14ac:dyDescent="0.4">
      <c r="B101" s="88">
        <f>'1. Sélection des secteurs'!$D19</f>
        <v>0</v>
      </c>
      <c r="C101" s="113" t="str">
        <f>'4. Chaîne de valeur aval (Opt)'!J22</f>
        <v/>
      </c>
      <c r="D101" s="113" t="str">
        <f>'4. Chaîne de valeur aval (Opt)'!K22</f>
        <v/>
      </c>
      <c r="E101" s="113" t="str">
        <f>'4. Chaîne de valeur aval (Opt)'!L22</f>
        <v/>
      </c>
      <c r="F101" s="113" t="str">
        <f>'4. Chaîne de valeur aval (Opt)'!M22</f>
        <v/>
      </c>
      <c r="G101" s="113" t="str">
        <f>'4. Chaîne de valeur aval (Opt)'!N22</f>
        <v/>
      </c>
    </row>
    <row r="102" spans="2:7" ht="320" x14ac:dyDescent="0.4">
      <c r="B102" s="88">
        <f>'1. Sélection des secteurs'!$D20</f>
        <v>0</v>
      </c>
      <c r="C102" s="113" t="str">
        <f>'4. Chaîne de valeur aval (Opt)'!J23</f>
        <v/>
      </c>
      <c r="D102" s="113" t="str">
        <f>'4. Chaîne de valeur aval (Opt)'!K23</f>
        <v/>
      </c>
      <c r="E102" s="113" t="str">
        <f>'4. Chaîne de valeur aval (Opt)'!L23</f>
        <v/>
      </c>
      <c r="F102" s="113" t="str">
        <f>'4. Chaîne de valeur aval (Opt)'!M23</f>
        <v/>
      </c>
      <c r="G102" s="113" t="str">
        <f>'4. Chaîne de valeur aval (Opt)'!N23</f>
        <v/>
      </c>
    </row>
    <row r="103" spans="2:7" x14ac:dyDescent="0.4">
      <c r="B103" s="88">
        <f>'1. Sélection des secteurs'!$D21</f>
        <v>0</v>
      </c>
      <c r="C103" s="113" t="str">
        <f>'4. Chaîne de valeur aval (Opt)'!J24</f>
        <v/>
      </c>
      <c r="D103" s="113" t="str">
        <f>'4. Chaîne de valeur aval (Opt)'!K24</f>
        <v/>
      </c>
      <c r="E103" s="113" t="str">
        <f>'4. Chaîne de valeur aval (Opt)'!L24</f>
        <v/>
      </c>
      <c r="F103" s="113" t="str">
        <f>'4. Chaîne de valeur aval (Opt)'!M24</f>
        <v/>
      </c>
      <c r="G103" s="113" t="str">
        <f>'4. Chaîne de valeur aval (Opt)'!N24</f>
        <v/>
      </c>
    </row>
    <row r="104" spans="2:7" x14ac:dyDescent="0.4">
      <c r="B104" s="88">
        <f>'1. Sélection des secteurs'!$D22</f>
        <v>0</v>
      </c>
      <c r="C104" s="113" t="str">
        <f>'4. Chaîne de valeur aval (Opt)'!J25</f>
        <v/>
      </c>
      <c r="D104" s="113" t="str">
        <f>'4. Chaîne de valeur aval (Opt)'!K25</f>
        <v/>
      </c>
      <c r="E104" s="113" t="str">
        <f>'4. Chaîne de valeur aval (Opt)'!L25</f>
        <v/>
      </c>
      <c r="F104" s="113" t="str">
        <f>'4. Chaîne de valeur aval (Opt)'!M25</f>
        <v/>
      </c>
      <c r="G104" s="113" t="str">
        <f>'4. Chaîne de valeur aval (Opt)'!N25</f>
        <v/>
      </c>
    </row>
    <row r="105" spans="2:7" x14ac:dyDescent="0.4">
      <c r="B105" s="88">
        <f>'1. Sélection des secteurs'!$D23</f>
        <v>0</v>
      </c>
      <c r="C105" s="113" t="str">
        <f>'4. Chaîne de valeur aval (Opt)'!J26</f>
        <v/>
      </c>
      <c r="D105" s="113" t="str">
        <f>'4. Chaîne de valeur aval (Opt)'!K26</f>
        <v/>
      </c>
      <c r="E105" s="113" t="str">
        <f>'4. Chaîne de valeur aval (Opt)'!L26</f>
        <v/>
      </c>
      <c r="F105" s="113" t="str">
        <f>'4. Chaîne de valeur aval (Opt)'!M26</f>
        <v/>
      </c>
      <c r="G105" s="113" t="str">
        <f>'4. Chaîne de valeur aval (Opt)'!N26</f>
        <v/>
      </c>
    </row>
    <row r="108" spans="2:7" ht="21" x14ac:dyDescent="0.55000000000000004">
      <c r="B108" s="85" t="s">
        <v>290</v>
      </c>
    </row>
    <row r="110" spans="2:7" x14ac:dyDescent="0.4">
      <c r="B110" s="70" t="s">
        <v>253</v>
      </c>
    </row>
    <row r="111" spans="2:7" x14ac:dyDescent="0.4">
      <c r="B111" s="71" t="s">
        <v>276</v>
      </c>
    </row>
    <row r="112" spans="2:7" x14ac:dyDescent="0.4">
      <c r="B112" s="71" t="s">
        <v>518</v>
      </c>
    </row>
    <row r="114" spans="2:7" x14ac:dyDescent="0.4">
      <c r="B114" s="73" t="s">
        <v>275</v>
      </c>
    </row>
    <row r="116" spans="2:7" x14ac:dyDescent="0.4">
      <c r="B116" s="323"/>
      <c r="C116" s="324"/>
      <c r="D116" s="324"/>
      <c r="E116" s="324"/>
      <c r="F116" s="324"/>
      <c r="G116" s="325"/>
    </row>
    <row r="117" spans="2:7" x14ac:dyDescent="0.4">
      <c r="B117" s="326"/>
      <c r="C117" s="327"/>
      <c r="D117" s="327"/>
      <c r="E117" s="327"/>
      <c r="F117" s="327"/>
      <c r="G117" s="328"/>
    </row>
    <row r="118" spans="2:7" x14ac:dyDescent="0.4">
      <c r="B118" s="326"/>
      <c r="C118" s="327"/>
      <c r="D118" s="327"/>
      <c r="E118" s="327"/>
      <c r="F118" s="327"/>
      <c r="G118" s="328"/>
    </row>
    <row r="119" spans="2:7" x14ac:dyDescent="0.4">
      <c r="B119" s="326"/>
      <c r="C119" s="327"/>
      <c r="D119" s="327"/>
      <c r="E119" s="327"/>
      <c r="F119" s="327"/>
      <c r="G119" s="328"/>
    </row>
    <row r="120" spans="2:7" x14ac:dyDescent="0.4">
      <c r="B120" s="326"/>
      <c r="C120" s="327"/>
      <c r="D120" s="327"/>
      <c r="E120" s="327"/>
      <c r="F120" s="327"/>
      <c r="G120" s="328"/>
    </row>
    <row r="121" spans="2:7" x14ac:dyDescent="0.4">
      <c r="B121" s="326"/>
      <c r="C121" s="327"/>
      <c r="D121" s="327"/>
      <c r="E121" s="327"/>
      <c r="F121" s="327"/>
      <c r="G121" s="328"/>
    </row>
    <row r="122" spans="2:7" x14ac:dyDescent="0.4">
      <c r="B122" s="326"/>
      <c r="C122" s="327"/>
      <c r="D122" s="327"/>
      <c r="E122" s="327"/>
      <c r="F122" s="327"/>
      <c r="G122" s="328"/>
    </row>
    <row r="123" spans="2:7" x14ac:dyDescent="0.4">
      <c r="B123" s="326"/>
      <c r="C123" s="327"/>
      <c r="D123" s="327"/>
      <c r="E123" s="327"/>
      <c r="F123" s="327"/>
      <c r="G123" s="328"/>
    </row>
    <row r="124" spans="2:7" x14ac:dyDescent="0.4">
      <c r="B124" s="326"/>
      <c r="C124" s="327"/>
      <c r="D124" s="327"/>
      <c r="E124" s="327"/>
      <c r="F124" s="327"/>
      <c r="G124" s="328"/>
    </row>
    <row r="125" spans="2:7" x14ac:dyDescent="0.4">
      <c r="B125" s="326"/>
      <c r="C125" s="327"/>
      <c r="D125" s="327"/>
      <c r="E125" s="327"/>
      <c r="F125" s="327"/>
      <c r="G125" s="328"/>
    </row>
    <row r="126" spans="2:7" x14ac:dyDescent="0.4">
      <c r="B126" s="326"/>
      <c r="C126" s="327"/>
      <c r="D126" s="327"/>
      <c r="E126" s="327"/>
      <c r="F126" s="327"/>
      <c r="G126" s="328"/>
    </row>
    <row r="127" spans="2:7" x14ac:dyDescent="0.4">
      <c r="B127" s="326"/>
      <c r="C127" s="327"/>
      <c r="D127" s="327"/>
      <c r="E127" s="327"/>
      <c r="F127" s="327"/>
      <c r="G127" s="328"/>
    </row>
    <row r="128" spans="2:7" x14ac:dyDescent="0.4">
      <c r="B128" s="329"/>
      <c r="C128" s="330"/>
      <c r="D128" s="330"/>
      <c r="E128" s="330"/>
      <c r="F128" s="330"/>
      <c r="G128" s="331"/>
    </row>
  </sheetData>
  <mergeCells count="10">
    <mergeCell ref="B116:G128"/>
    <mergeCell ref="C42:D42"/>
    <mergeCell ref="E42:F42"/>
    <mergeCell ref="G42:H42"/>
    <mergeCell ref="C50:D50"/>
    <mergeCell ref="E50:F50"/>
    <mergeCell ref="G50:H50"/>
    <mergeCell ref="C61:D61"/>
    <mergeCell ref="E61:F61"/>
    <mergeCell ref="G61:H61"/>
  </mergeCells>
  <conditionalFormatting sqref="C9:G10 C85:G86">
    <cfRule type="cellIs" dxfId="62" priority="37" operator="equal">
      <formula>"Non matériel"</formula>
    </cfRule>
    <cfRule type="cellIs" dxfId="61" priority="38" operator="equal">
      <formula>"Matériel"</formula>
    </cfRule>
    <cfRule type="cellIs" dxfId="60" priority="39" operator="equal">
      <formula>"Très matériel"</formula>
    </cfRule>
  </conditionalFormatting>
  <conditionalFormatting sqref="C16:G20">
    <cfRule type="cellIs" dxfId="59" priority="16" operator="equal">
      <formula>"Non matériel"</formula>
    </cfRule>
    <cfRule type="cellIs" dxfId="58" priority="17" operator="equal">
      <formula>"Matériel"</formula>
    </cfRule>
    <cfRule type="cellIs" dxfId="57" priority="18" operator="equal">
      <formula>"Très matériel"</formula>
    </cfRule>
  </conditionalFormatting>
  <conditionalFormatting sqref="C26:G30">
    <cfRule type="cellIs" dxfId="56" priority="13" operator="equal">
      <formula>"Non matériel"</formula>
    </cfRule>
    <cfRule type="cellIs" dxfId="55" priority="14" operator="equal">
      <formula>"Matériel"</formula>
    </cfRule>
    <cfRule type="cellIs" dxfId="54" priority="15" operator="equal">
      <formula>"Très matériel"</formula>
    </cfRule>
  </conditionalFormatting>
  <conditionalFormatting sqref="C44:I45">
    <cfRule type="cellIs" dxfId="53" priority="31" operator="equal">
      <formula>"Forte dépendance"</formula>
    </cfRule>
    <cfRule type="cellIs" dxfId="52" priority="32" operator="equal">
      <formula>"Dépendance"</formula>
    </cfRule>
    <cfRule type="cellIs" dxfId="51" priority="33" operator="equal">
      <formula>"Pas de dépendance"</formula>
    </cfRule>
  </conditionalFormatting>
  <conditionalFormatting sqref="C52:I56">
    <cfRule type="cellIs" dxfId="50" priority="10" operator="equal">
      <formula>"Forte dépendance"</formula>
    </cfRule>
    <cfRule type="cellIs" dxfId="49" priority="11" operator="equal">
      <formula>"Dépendance"</formula>
    </cfRule>
    <cfRule type="cellIs" dxfId="48" priority="12" operator="equal">
      <formula>"Pas de dépendance"</formula>
    </cfRule>
  </conditionalFormatting>
  <conditionalFormatting sqref="C63:I67">
    <cfRule type="cellIs" dxfId="47" priority="1" operator="equal">
      <formula>"Forte dépendance"</formula>
    </cfRule>
    <cfRule type="cellIs" dxfId="46" priority="2" operator="equal">
      <formula>"Dépendance"</formula>
    </cfRule>
    <cfRule type="cellIs" dxfId="45" priority="3" operator="equal">
      <formula>"Pas de dépendance"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936AD28-D51E-4198-BF5F-C2C14F0425EA}">
          <x14:formula1>
            <xm:f>'Indicateurs Sectoriels - DIRECT'!$R$9</xm:f>
          </x14:formula1>
          <xm:sqref>D82:D83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C6014-2790-420A-BB76-E31ABD28CA1E}">
  <dimension ref="A1:G85"/>
  <sheetViews>
    <sheetView zoomScale="85" zoomScaleNormal="85" workbookViewId="0">
      <pane ySplit="1" topLeftCell="A3" activePane="bottomLeft" state="frozen"/>
      <selection activeCell="C4" sqref="C4"/>
      <selection pane="bottomLeft" activeCell="C4" sqref="C4"/>
    </sheetView>
  </sheetViews>
  <sheetFormatPr baseColWidth="10" defaultColWidth="10.90625" defaultRowHeight="16" x14ac:dyDescent="0.4"/>
  <cols>
    <col min="1" max="1" width="15.08984375" style="120" customWidth="1"/>
    <col min="2" max="2" width="36" style="120" customWidth="1"/>
    <col min="3" max="3" width="76.36328125" style="121" customWidth="1"/>
    <col min="4" max="4" width="76.36328125" style="120" customWidth="1"/>
    <col min="5" max="5" width="37.81640625" style="120" customWidth="1"/>
    <col min="6" max="6" width="27.453125" style="120" customWidth="1"/>
    <col min="7" max="7" width="48.1796875" style="120" customWidth="1"/>
    <col min="8" max="16384" width="10.90625" style="71"/>
  </cols>
  <sheetData>
    <row r="1" spans="1:7" ht="37" x14ac:dyDescent="0.4">
      <c r="A1" s="106" t="s">
        <v>0</v>
      </c>
      <c r="B1" s="106" t="s">
        <v>1</v>
      </c>
      <c r="C1" s="107" t="s">
        <v>293</v>
      </c>
      <c r="D1" s="108" t="s">
        <v>194</v>
      </c>
      <c r="E1" s="108" t="s">
        <v>195</v>
      </c>
      <c r="F1" s="108" t="s">
        <v>198</v>
      </c>
      <c r="G1" s="108" t="s">
        <v>196</v>
      </c>
    </row>
    <row r="2" spans="1:7" ht="37" x14ac:dyDescent="0.4">
      <c r="A2" s="109" t="s">
        <v>45</v>
      </c>
      <c r="B2" s="89" t="s">
        <v>272</v>
      </c>
      <c r="C2" s="110" t="s">
        <v>390</v>
      </c>
      <c r="D2" s="111" t="s">
        <v>390</v>
      </c>
      <c r="E2" s="112"/>
      <c r="F2" s="112"/>
      <c r="G2" s="112"/>
    </row>
    <row r="3" spans="1:7" ht="80" x14ac:dyDescent="0.4">
      <c r="A3" s="109" t="s">
        <v>45</v>
      </c>
      <c r="B3" s="89" t="s">
        <v>272</v>
      </c>
      <c r="C3" s="110" t="s">
        <v>504</v>
      </c>
      <c r="D3" s="111" t="s">
        <v>505</v>
      </c>
      <c r="E3" s="112"/>
      <c r="F3" s="112"/>
      <c r="G3" s="112"/>
    </row>
    <row r="4" spans="1:7" ht="80" x14ac:dyDescent="0.4">
      <c r="A4" s="109" t="s">
        <v>45</v>
      </c>
      <c r="B4" s="89" t="s">
        <v>272</v>
      </c>
      <c r="C4" s="110" t="s">
        <v>503</v>
      </c>
      <c r="D4" s="111" t="s">
        <v>505</v>
      </c>
      <c r="E4" s="112"/>
      <c r="F4" s="112"/>
      <c r="G4" s="112"/>
    </row>
    <row r="5" spans="1:7" ht="48" x14ac:dyDescent="0.4">
      <c r="A5" s="109" t="s">
        <v>8</v>
      </c>
      <c r="B5" s="89" t="s">
        <v>272</v>
      </c>
      <c r="C5" s="110" t="s">
        <v>513</v>
      </c>
      <c r="D5" s="111" t="s">
        <v>512</v>
      </c>
      <c r="E5" s="113"/>
      <c r="F5" s="112"/>
      <c r="G5" s="112"/>
    </row>
    <row r="6" spans="1:7" ht="48" x14ac:dyDescent="0.4">
      <c r="A6" s="109" t="s">
        <v>8</v>
      </c>
      <c r="B6" s="90" t="s">
        <v>126</v>
      </c>
      <c r="C6" s="110" t="s">
        <v>513</v>
      </c>
      <c r="D6" s="125" t="s">
        <v>512</v>
      </c>
      <c r="E6" s="113"/>
      <c r="F6" s="112"/>
      <c r="G6" s="112"/>
    </row>
    <row r="7" spans="1:7" ht="48" x14ac:dyDescent="0.4">
      <c r="A7" s="109" t="s">
        <v>8</v>
      </c>
      <c r="B7" s="91" t="s">
        <v>28</v>
      </c>
      <c r="C7" s="110" t="s">
        <v>513</v>
      </c>
      <c r="D7" s="125" t="s">
        <v>512</v>
      </c>
      <c r="E7" s="113"/>
      <c r="F7" s="112"/>
      <c r="G7" s="112"/>
    </row>
    <row r="8" spans="1:7" ht="48" x14ac:dyDescent="0.4">
      <c r="A8" s="109" t="s">
        <v>8</v>
      </c>
      <c r="B8" s="92" t="s">
        <v>22</v>
      </c>
      <c r="C8" s="110" t="s">
        <v>513</v>
      </c>
      <c r="D8" s="125" t="s">
        <v>512</v>
      </c>
      <c r="E8" s="113"/>
      <c r="F8" s="112"/>
      <c r="G8" s="112"/>
    </row>
    <row r="9" spans="1:7" ht="37" x14ac:dyDescent="0.4">
      <c r="A9" s="109" t="s">
        <v>45</v>
      </c>
      <c r="B9" s="90" t="s">
        <v>126</v>
      </c>
      <c r="C9" s="110" t="s">
        <v>490</v>
      </c>
      <c r="D9" s="111" t="s">
        <v>492</v>
      </c>
      <c r="E9" s="112"/>
      <c r="F9" s="112"/>
      <c r="G9" s="112"/>
    </row>
    <row r="10" spans="1:7" ht="37" x14ac:dyDescent="0.4">
      <c r="A10" s="109" t="s">
        <v>45</v>
      </c>
      <c r="B10" s="89" t="s">
        <v>272</v>
      </c>
      <c r="C10" s="110" t="s">
        <v>487</v>
      </c>
      <c r="D10" s="111" t="s">
        <v>488</v>
      </c>
      <c r="E10" s="112"/>
      <c r="F10" s="112"/>
      <c r="G10" s="112"/>
    </row>
    <row r="11" spans="1:7" ht="64" x14ac:dyDescent="0.4">
      <c r="A11" s="109" t="s">
        <v>45</v>
      </c>
      <c r="B11" s="89" t="s">
        <v>272</v>
      </c>
      <c r="C11" s="110" t="s">
        <v>393</v>
      </c>
      <c r="D11" s="111" t="s">
        <v>163</v>
      </c>
      <c r="E11" s="112"/>
      <c r="F11" s="112"/>
      <c r="G11" s="112"/>
    </row>
    <row r="12" spans="1:7" ht="48" x14ac:dyDescent="0.4">
      <c r="A12" s="109" t="s">
        <v>45</v>
      </c>
      <c r="B12" s="91" t="s">
        <v>28</v>
      </c>
      <c r="C12" s="122" t="s">
        <v>296</v>
      </c>
      <c r="D12" s="111" t="s">
        <v>298</v>
      </c>
      <c r="E12" s="78"/>
      <c r="F12" s="78"/>
      <c r="G12" s="78"/>
    </row>
    <row r="13" spans="1:7" ht="80" x14ac:dyDescent="0.4">
      <c r="A13" s="109" t="s">
        <v>45</v>
      </c>
      <c r="B13" s="89" t="s">
        <v>272</v>
      </c>
      <c r="C13" s="110" t="s">
        <v>397</v>
      </c>
      <c r="D13" s="111" t="s">
        <v>399</v>
      </c>
      <c r="E13" s="112"/>
      <c r="F13" s="112"/>
      <c r="G13" s="112"/>
    </row>
    <row r="14" spans="1:7" ht="64" x14ac:dyDescent="0.4">
      <c r="A14" s="109" t="s">
        <v>45</v>
      </c>
      <c r="B14" s="92" t="s">
        <v>22</v>
      </c>
      <c r="C14" s="110" t="s">
        <v>397</v>
      </c>
      <c r="D14" s="111" t="s">
        <v>407</v>
      </c>
      <c r="E14" s="112"/>
      <c r="F14" s="112"/>
      <c r="G14" s="112"/>
    </row>
    <row r="15" spans="1:7" ht="37" x14ac:dyDescent="0.4">
      <c r="A15" s="109" t="s">
        <v>45</v>
      </c>
      <c r="B15" s="89" t="s">
        <v>272</v>
      </c>
      <c r="C15" s="122" t="s">
        <v>285</v>
      </c>
      <c r="D15" s="111" t="s">
        <v>137</v>
      </c>
      <c r="E15" s="78"/>
      <c r="F15" s="78"/>
      <c r="G15" s="78"/>
    </row>
    <row r="16" spans="1:7" ht="48" x14ac:dyDescent="0.4">
      <c r="A16" s="109" t="s">
        <v>45</v>
      </c>
      <c r="B16" s="89" t="s">
        <v>272</v>
      </c>
      <c r="C16" s="110" t="s">
        <v>392</v>
      </c>
      <c r="D16" s="111" t="s">
        <v>395</v>
      </c>
      <c r="E16" s="112"/>
      <c r="F16" s="112"/>
      <c r="G16" s="112"/>
    </row>
    <row r="17" spans="1:7" ht="37" x14ac:dyDescent="0.4">
      <c r="A17" s="109" t="s">
        <v>45</v>
      </c>
      <c r="B17" s="90" t="s">
        <v>126</v>
      </c>
      <c r="C17" s="122" t="s">
        <v>142</v>
      </c>
      <c r="D17" s="126" t="s">
        <v>142</v>
      </c>
      <c r="E17" s="115" t="s">
        <v>12</v>
      </c>
      <c r="F17" s="78"/>
      <c r="G17" s="78"/>
    </row>
    <row r="18" spans="1:7" ht="18.5" x14ac:dyDescent="0.4">
      <c r="A18" s="109" t="s">
        <v>45</v>
      </c>
      <c r="B18" s="91" t="s">
        <v>28</v>
      </c>
      <c r="C18" s="110" t="s">
        <v>496</v>
      </c>
      <c r="D18" s="111" t="s">
        <v>498</v>
      </c>
      <c r="E18" s="112"/>
      <c r="F18" s="112"/>
      <c r="G18" s="112"/>
    </row>
    <row r="19" spans="1:7" ht="18.5" x14ac:dyDescent="0.4">
      <c r="A19" s="109" t="s">
        <v>45</v>
      </c>
      <c r="B19" s="92" t="s">
        <v>22</v>
      </c>
      <c r="C19" s="110" t="s">
        <v>496</v>
      </c>
      <c r="D19" s="111" t="s">
        <v>496</v>
      </c>
      <c r="E19" s="112"/>
      <c r="F19" s="112"/>
      <c r="G19" s="112"/>
    </row>
    <row r="20" spans="1:7" ht="48" x14ac:dyDescent="0.4">
      <c r="A20" s="109" t="s">
        <v>45</v>
      </c>
      <c r="B20" s="91" t="s">
        <v>28</v>
      </c>
      <c r="C20" s="110" t="s">
        <v>419</v>
      </c>
      <c r="D20" s="111" t="s">
        <v>420</v>
      </c>
      <c r="E20" s="112"/>
      <c r="F20" s="112"/>
      <c r="G20" s="112"/>
    </row>
    <row r="21" spans="1:7" ht="67" customHeight="1" x14ac:dyDescent="0.4">
      <c r="A21" s="109" t="s">
        <v>45</v>
      </c>
      <c r="B21" s="92" t="s">
        <v>22</v>
      </c>
      <c r="C21" s="123" t="s">
        <v>462</v>
      </c>
      <c r="D21" s="127" t="s">
        <v>462</v>
      </c>
      <c r="E21" s="112"/>
      <c r="F21" s="112"/>
      <c r="G21" s="112"/>
    </row>
    <row r="22" spans="1:7" ht="26" customHeight="1" x14ac:dyDescent="0.4">
      <c r="A22" s="109" t="s">
        <v>45</v>
      </c>
      <c r="B22" s="91" t="s">
        <v>28</v>
      </c>
      <c r="C22" s="122" t="s">
        <v>284</v>
      </c>
      <c r="D22" s="126" t="s">
        <v>139</v>
      </c>
      <c r="E22" s="114" t="s">
        <v>141</v>
      </c>
      <c r="F22" s="78"/>
      <c r="G22" s="78"/>
    </row>
    <row r="23" spans="1:7" ht="48" x14ac:dyDescent="0.4">
      <c r="A23" s="109" t="s">
        <v>45</v>
      </c>
      <c r="B23" s="90" t="s">
        <v>126</v>
      </c>
      <c r="C23" s="110" t="s">
        <v>401</v>
      </c>
      <c r="D23" s="111" t="s">
        <v>402</v>
      </c>
      <c r="E23" s="112"/>
      <c r="F23" s="112"/>
      <c r="G23" s="112"/>
    </row>
    <row r="24" spans="1:7" ht="48" x14ac:dyDescent="0.4">
      <c r="A24" s="109" t="s">
        <v>45</v>
      </c>
      <c r="B24" s="92" t="s">
        <v>22</v>
      </c>
      <c r="C24" s="110" t="s">
        <v>421</v>
      </c>
      <c r="D24" s="111" t="s">
        <v>422</v>
      </c>
      <c r="E24" s="112"/>
      <c r="F24" s="112"/>
      <c r="G24" s="112"/>
    </row>
    <row r="25" spans="1:7" ht="112" x14ac:dyDescent="0.4">
      <c r="A25" s="109" t="s">
        <v>45</v>
      </c>
      <c r="B25" s="89" t="s">
        <v>272</v>
      </c>
      <c r="C25" s="110" t="s">
        <v>450</v>
      </c>
      <c r="D25" s="111" t="s">
        <v>446</v>
      </c>
      <c r="E25" s="112"/>
      <c r="F25" s="112"/>
      <c r="G25" s="112"/>
    </row>
    <row r="26" spans="1:7" ht="64" x14ac:dyDescent="0.4">
      <c r="A26" s="109" t="s">
        <v>45</v>
      </c>
      <c r="B26" s="89" t="s">
        <v>272</v>
      </c>
      <c r="C26" s="110" t="s">
        <v>449</v>
      </c>
      <c r="D26" s="111" t="s">
        <v>453</v>
      </c>
      <c r="E26" s="112"/>
      <c r="F26" s="112"/>
      <c r="G26" s="112"/>
    </row>
    <row r="27" spans="1:7" ht="37" x14ac:dyDescent="0.4">
      <c r="A27" s="109" t="s">
        <v>45</v>
      </c>
      <c r="B27" s="89" t="s">
        <v>272</v>
      </c>
      <c r="C27" s="110" t="s">
        <v>502</v>
      </c>
      <c r="D27" s="111" t="s">
        <v>135</v>
      </c>
      <c r="E27" s="112"/>
      <c r="F27" s="112"/>
      <c r="G27" s="112"/>
    </row>
    <row r="28" spans="1:7" ht="37" x14ac:dyDescent="0.4">
      <c r="A28" s="109" t="s">
        <v>45</v>
      </c>
      <c r="B28" s="89" t="s">
        <v>272</v>
      </c>
      <c r="C28" s="110" t="s">
        <v>510</v>
      </c>
      <c r="D28" s="128" t="s">
        <v>442</v>
      </c>
      <c r="E28" s="112"/>
      <c r="F28" s="112"/>
      <c r="G28" s="112"/>
    </row>
    <row r="29" spans="1:7" ht="96" x14ac:dyDescent="0.4">
      <c r="A29" s="109" t="s">
        <v>45</v>
      </c>
      <c r="B29" s="89" t="s">
        <v>272</v>
      </c>
      <c r="C29" s="122" t="s">
        <v>423</v>
      </c>
      <c r="D29" s="126" t="s">
        <v>338</v>
      </c>
      <c r="E29" s="114" t="s">
        <v>138</v>
      </c>
      <c r="F29" s="78"/>
      <c r="G29" s="117" t="s">
        <v>424</v>
      </c>
    </row>
    <row r="30" spans="1:7" ht="48" x14ac:dyDescent="0.4">
      <c r="A30" s="109" t="s">
        <v>8</v>
      </c>
      <c r="B30" s="89" t="s">
        <v>272</v>
      </c>
      <c r="C30" s="110" t="s">
        <v>232</v>
      </c>
      <c r="D30" s="111" t="s">
        <v>512</v>
      </c>
      <c r="E30" s="118" t="s">
        <v>517</v>
      </c>
      <c r="F30" s="112"/>
      <c r="G30" s="112"/>
    </row>
    <row r="31" spans="1:7" ht="80" x14ac:dyDescent="0.4">
      <c r="A31" s="109" t="s">
        <v>45</v>
      </c>
      <c r="B31" s="89" t="s">
        <v>272</v>
      </c>
      <c r="C31" s="110" t="s">
        <v>448</v>
      </c>
      <c r="D31" s="111" t="s">
        <v>452</v>
      </c>
      <c r="E31" s="112"/>
      <c r="F31" s="112"/>
      <c r="G31" s="112"/>
    </row>
    <row r="32" spans="1:7" ht="80" x14ac:dyDescent="0.4">
      <c r="A32" s="109" t="s">
        <v>45</v>
      </c>
      <c r="B32" s="89" t="s">
        <v>272</v>
      </c>
      <c r="C32" s="110" t="s">
        <v>447</v>
      </c>
      <c r="D32" s="111" t="s">
        <v>452</v>
      </c>
      <c r="E32" s="112"/>
      <c r="F32" s="112"/>
      <c r="G32" s="112"/>
    </row>
    <row r="33" spans="1:7" ht="80" x14ac:dyDescent="0.4">
      <c r="A33" s="109" t="s">
        <v>45</v>
      </c>
      <c r="B33" s="91" t="s">
        <v>28</v>
      </c>
      <c r="C33" s="110" t="s">
        <v>301</v>
      </c>
      <c r="D33" s="111" t="s">
        <v>300</v>
      </c>
      <c r="E33" s="78"/>
      <c r="F33" s="78"/>
      <c r="G33" s="78"/>
    </row>
    <row r="34" spans="1:7" ht="96" x14ac:dyDescent="0.4">
      <c r="A34" s="109" t="s">
        <v>45</v>
      </c>
      <c r="B34" s="91" t="s">
        <v>28</v>
      </c>
      <c r="C34" s="110" t="s">
        <v>295</v>
      </c>
      <c r="D34" s="111" t="s">
        <v>297</v>
      </c>
      <c r="E34" s="78"/>
      <c r="F34" s="78"/>
      <c r="G34" s="78"/>
    </row>
    <row r="35" spans="1:7" ht="37" x14ac:dyDescent="0.4">
      <c r="A35" s="109" t="s">
        <v>45</v>
      </c>
      <c r="B35" s="90" t="s">
        <v>126</v>
      </c>
      <c r="C35" s="110" t="s">
        <v>372</v>
      </c>
      <c r="D35" s="111" t="s">
        <v>375</v>
      </c>
      <c r="E35" s="78"/>
      <c r="F35" s="78"/>
      <c r="G35" s="78"/>
    </row>
    <row r="36" spans="1:7" ht="37" x14ac:dyDescent="0.4">
      <c r="A36" s="109" t="s">
        <v>45</v>
      </c>
      <c r="B36" s="89" t="s">
        <v>272</v>
      </c>
      <c r="C36" s="110" t="s">
        <v>366</v>
      </c>
      <c r="D36" s="111" t="s">
        <v>367</v>
      </c>
      <c r="E36" s="78"/>
      <c r="F36" s="78"/>
      <c r="G36" s="78"/>
    </row>
    <row r="37" spans="1:7" ht="18.5" x14ac:dyDescent="0.4">
      <c r="A37" s="109" t="s">
        <v>45</v>
      </c>
      <c r="B37" s="92" t="s">
        <v>22</v>
      </c>
      <c r="C37" s="124" t="s">
        <v>468</v>
      </c>
      <c r="D37" s="128" t="s">
        <v>468</v>
      </c>
      <c r="E37" s="112"/>
      <c r="F37" s="112"/>
      <c r="G37" s="112"/>
    </row>
    <row r="38" spans="1:7" ht="37" x14ac:dyDescent="0.4">
      <c r="A38" s="109" t="s">
        <v>45</v>
      </c>
      <c r="B38" s="89" t="s">
        <v>272</v>
      </c>
      <c r="C38" s="110" t="s">
        <v>486</v>
      </c>
      <c r="D38" s="111" t="s">
        <v>486</v>
      </c>
      <c r="E38" s="112"/>
      <c r="F38" s="112"/>
      <c r="G38" s="112"/>
    </row>
    <row r="39" spans="1:7" ht="48" x14ac:dyDescent="0.4">
      <c r="A39" s="109" t="s">
        <v>8</v>
      </c>
      <c r="B39" s="90" t="s">
        <v>126</v>
      </c>
      <c r="C39" s="110" t="s">
        <v>514</v>
      </c>
      <c r="D39" s="125" t="s">
        <v>512</v>
      </c>
      <c r="E39" s="118" t="s">
        <v>517</v>
      </c>
      <c r="F39" s="112"/>
      <c r="G39" s="112"/>
    </row>
    <row r="40" spans="1:7" ht="37" x14ac:dyDescent="0.4">
      <c r="A40" s="109" t="s">
        <v>45</v>
      </c>
      <c r="B40" s="89" t="s">
        <v>272</v>
      </c>
      <c r="C40" s="123" t="s">
        <v>427</v>
      </c>
      <c r="D40" s="127" t="s">
        <v>427</v>
      </c>
      <c r="E40" s="112"/>
      <c r="F40" s="112"/>
      <c r="G40" s="112"/>
    </row>
    <row r="41" spans="1:7" ht="18.5" x14ac:dyDescent="0.4">
      <c r="A41" s="109" t="s">
        <v>45</v>
      </c>
      <c r="B41" s="91" t="s">
        <v>28</v>
      </c>
      <c r="C41" s="110" t="s">
        <v>413</v>
      </c>
      <c r="D41" s="111" t="s">
        <v>413</v>
      </c>
      <c r="E41" s="112"/>
      <c r="F41" s="112"/>
      <c r="G41" s="112"/>
    </row>
    <row r="42" spans="1:7" ht="18.5" x14ac:dyDescent="0.4">
      <c r="A42" s="109" t="s">
        <v>45</v>
      </c>
      <c r="B42" s="92" t="s">
        <v>22</v>
      </c>
      <c r="C42" s="110" t="s">
        <v>413</v>
      </c>
      <c r="D42" s="111" t="s">
        <v>413</v>
      </c>
      <c r="E42" s="112"/>
      <c r="F42" s="112"/>
      <c r="G42" s="112"/>
    </row>
    <row r="43" spans="1:7" ht="18.5" x14ac:dyDescent="0.4">
      <c r="A43" s="109" t="s">
        <v>45</v>
      </c>
      <c r="B43" s="92" t="s">
        <v>22</v>
      </c>
      <c r="C43" s="123" t="s">
        <v>413</v>
      </c>
      <c r="D43" s="127" t="s">
        <v>413</v>
      </c>
      <c r="E43" s="112"/>
      <c r="F43" s="112"/>
      <c r="G43" s="112"/>
    </row>
    <row r="44" spans="1:7" ht="18.5" x14ac:dyDescent="0.4">
      <c r="A44" s="109" t="s">
        <v>45</v>
      </c>
      <c r="B44" s="91" t="s">
        <v>28</v>
      </c>
      <c r="C44" s="110" t="s">
        <v>497</v>
      </c>
      <c r="D44" s="111" t="s">
        <v>497</v>
      </c>
      <c r="E44" s="112"/>
      <c r="F44" s="112"/>
      <c r="G44" s="112"/>
    </row>
    <row r="45" spans="1:7" ht="18.5" x14ac:dyDescent="0.4">
      <c r="A45" s="109" t="s">
        <v>45</v>
      </c>
      <c r="B45" s="92" t="s">
        <v>22</v>
      </c>
      <c r="C45" s="110" t="s">
        <v>497</v>
      </c>
      <c r="D45" s="111" t="s">
        <v>497</v>
      </c>
      <c r="E45" s="112"/>
      <c r="F45" s="112"/>
      <c r="G45" s="112"/>
    </row>
    <row r="46" spans="1:7" ht="37" x14ac:dyDescent="0.4">
      <c r="A46" s="109" t="s">
        <v>45</v>
      </c>
      <c r="B46" s="90" t="s">
        <v>126</v>
      </c>
      <c r="C46" s="124" t="s">
        <v>479</v>
      </c>
      <c r="D46" s="128" t="s">
        <v>479</v>
      </c>
      <c r="E46" s="112"/>
      <c r="F46" s="112"/>
      <c r="G46" s="112"/>
    </row>
    <row r="47" spans="1:7" ht="37" x14ac:dyDescent="0.4">
      <c r="A47" s="109" t="s">
        <v>45</v>
      </c>
      <c r="B47" s="89" t="s">
        <v>272</v>
      </c>
      <c r="C47" s="110" t="s">
        <v>408</v>
      </c>
      <c r="D47" s="111" t="s">
        <v>409</v>
      </c>
      <c r="E47" s="116" t="s">
        <v>136</v>
      </c>
      <c r="F47" s="112"/>
      <c r="G47" s="112"/>
    </row>
    <row r="48" spans="1:7" ht="37" x14ac:dyDescent="0.4">
      <c r="A48" s="109" t="s">
        <v>45</v>
      </c>
      <c r="B48" s="89" t="s">
        <v>272</v>
      </c>
      <c r="C48" s="110" t="s">
        <v>435</v>
      </c>
      <c r="D48" s="111" t="s">
        <v>436</v>
      </c>
      <c r="E48" s="112"/>
      <c r="F48" s="112"/>
      <c r="G48" s="112"/>
    </row>
    <row r="49" spans="1:7" ht="37" x14ac:dyDescent="0.4">
      <c r="A49" s="109" t="s">
        <v>45</v>
      </c>
      <c r="B49" s="89" t="s">
        <v>272</v>
      </c>
      <c r="C49" s="110" t="s">
        <v>410</v>
      </c>
      <c r="D49" s="111" t="s">
        <v>411</v>
      </c>
      <c r="E49" s="116" t="s">
        <v>136</v>
      </c>
      <c r="F49" s="112"/>
      <c r="G49" s="112"/>
    </row>
    <row r="50" spans="1:7" ht="48" x14ac:dyDescent="0.4">
      <c r="A50" s="109" t="s">
        <v>45</v>
      </c>
      <c r="B50" s="93" t="s">
        <v>128</v>
      </c>
      <c r="C50" s="122" t="s">
        <v>354</v>
      </c>
      <c r="D50" s="111" t="s">
        <v>168</v>
      </c>
      <c r="E50" s="78"/>
      <c r="F50" s="78"/>
      <c r="G50" s="78"/>
    </row>
    <row r="51" spans="1:7" ht="48" x14ac:dyDescent="0.4">
      <c r="A51" s="109" t="s">
        <v>45</v>
      </c>
      <c r="B51" s="93" t="s">
        <v>128</v>
      </c>
      <c r="C51" s="122" t="s">
        <v>351</v>
      </c>
      <c r="D51" s="111" t="s">
        <v>168</v>
      </c>
      <c r="E51" s="78"/>
      <c r="F51" s="78"/>
      <c r="G51" s="78"/>
    </row>
    <row r="52" spans="1:7" ht="32" x14ac:dyDescent="0.4">
      <c r="A52" s="109" t="s">
        <v>45</v>
      </c>
      <c r="B52" s="92" t="s">
        <v>22</v>
      </c>
      <c r="C52" s="122" t="s">
        <v>344</v>
      </c>
      <c r="D52" s="111" t="s">
        <v>349</v>
      </c>
      <c r="E52" s="78"/>
      <c r="F52" s="78"/>
      <c r="G52" s="78"/>
    </row>
    <row r="53" spans="1:7" ht="37" x14ac:dyDescent="0.4">
      <c r="A53" s="109" t="s">
        <v>45</v>
      </c>
      <c r="B53" s="90" t="s">
        <v>126</v>
      </c>
      <c r="C53" s="110" t="s">
        <v>371</v>
      </c>
      <c r="D53" s="111" t="s">
        <v>373</v>
      </c>
      <c r="E53" s="114" t="s">
        <v>374</v>
      </c>
      <c r="F53" s="78"/>
      <c r="G53" s="78"/>
    </row>
    <row r="54" spans="1:7" ht="48" x14ac:dyDescent="0.4">
      <c r="A54" s="109" t="s">
        <v>45</v>
      </c>
      <c r="B54" s="93" t="s">
        <v>128</v>
      </c>
      <c r="C54" s="110" t="s">
        <v>353</v>
      </c>
      <c r="D54" s="111" t="s">
        <v>168</v>
      </c>
      <c r="E54" s="78"/>
      <c r="F54" s="78"/>
      <c r="G54" s="78"/>
    </row>
    <row r="55" spans="1:7" ht="48" x14ac:dyDescent="0.4">
      <c r="A55" s="109" t="s">
        <v>45</v>
      </c>
      <c r="B55" s="89" t="s">
        <v>272</v>
      </c>
      <c r="C55" s="110" t="s">
        <v>417</v>
      </c>
      <c r="D55" s="111" t="s">
        <v>418</v>
      </c>
      <c r="E55" s="112"/>
      <c r="F55" s="112"/>
      <c r="G55" s="112"/>
    </row>
    <row r="56" spans="1:7" ht="18.5" x14ac:dyDescent="0.4">
      <c r="A56" s="109" t="s">
        <v>45</v>
      </c>
      <c r="B56" s="92" t="s">
        <v>22</v>
      </c>
      <c r="C56" s="123" t="s">
        <v>522</v>
      </c>
      <c r="D56" s="128" t="s">
        <v>432</v>
      </c>
      <c r="E56" s="112"/>
      <c r="F56" s="112"/>
      <c r="G56" s="112"/>
    </row>
    <row r="57" spans="1:7" ht="37" x14ac:dyDescent="0.4">
      <c r="A57" s="109" t="s">
        <v>45</v>
      </c>
      <c r="B57" s="89" t="s">
        <v>272</v>
      </c>
      <c r="C57" s="122" t="s">
        <v>340</v>
      </c>
      <c r="D57" s="111" t="s">
        <v>135</v>
      </c>
      <c r="E57" s="114" t="s">
        <v>136</v>
      </c>
      <c r="F57" s="78"/>
      <c r="G57" s="78"/>
    </row>
    <row r="58" spans="1:7" ht="18.5" x14ac:dyDescent="0.4">
      <c r="A58" s="109" t="s">
        <v>45</v>
      </c>
      <c r="B58" s="92" t="s">
        <v>22</v>
      </c>
      <c r="C58" s="122" t="s">
        <v>345</v>
      </c>
      <c r="D58" s="111" t="s">
        <v>345</v>
      </c>
      <c r="E58" s="78"/>
      <c r="F58" s="78"/>
      <c r="G58" s="78"/>
    </row>
    <row r="59" spans="1:7" ht="37" x14ac:dyDescent="0.4">
      <c r="A59" s="109" t="s">
        <v>45</v>
      </c>
      <c r="B59" s="90" t="s">
        <v>126</v>
      </c>
      <c r="C59" s="110" t="s">
        <v>396</v>
      </c>
      <c r="D59" s="111" t="s">
        <v>396</v>
      </c>
      <c r="E59" s="112"/>
      <c r="F59" s="112"/>
      <c r="G59" s="112"/>
    </row>
    <row r="60" spans="1:7" ht="37" x14ac:dyDescent="0.4">
      <c r="A60" s="109" t="s">
        <v>45</v>
      </c>
      <c r="B60" s="90" t="s">
        <v>126</v>
      </c>
      <c r="C60" s="123" t="s">
        <v>456</v>
      </c>
      <c r="D60" s="127" t="s">
        <v>456</v>
      </c>
      <c r="E60" s="112"/>
      <c r="F60" s="112"/>
      <c r="G60" s="112"/>
    </row>
    <row r="61" spans="1:7" ht="18.5" x14ac:dyDescent="0.4">
      <c r="A61" s="109" t="s">
        <v>45</v>
      </c>
      <c r="B61" s="91" t="s">
        <v>28</v>
      </c>
      <c r="C61" s="110" t="s">
        <v>414</v>
      </c>
      <c r="D61" s="111" t="s">
        <v>414</v>
      </c>
      <c r="E61" s="112"/>
      <c r="F61" s="112"/>
      <c r="G61" s="112"/>
    </row>
    <row r="62" spans="1:7" ht="18.5" x14ac:dyDescent="0.4">
      <c r="A62" s="109" t="s">
        <v>45</v>
      </c>
      <c r="B62" s="92" t="s">
        <v>22</v>
      </c>
      <c r="C62" s="110" t="s">
        <v>414</v>
      </c>
      <c r="D62" s="111" t="s">
        <v>414</v>
      </c>
      <c r="E62" s="112"/>
      <c r="F62" s="112"/>
      <c r="G62" s="112"/>
    </row>
    <row r="63" spans="1:7" ht="32" x14ac:dyDescent="0.4">
      <c r="A63" s="109" t="s">
        <v>45</v>
      </c>
      <c r="B63" s="92" t="s">
        <v>22</v>
      </c>
      <c r="C63" s="122" t="s">
        <v>378</v>
      </c>
      <c r="D63" s="111" t="s">
        <v>146</v>
      </c>
      <c r="E63" s="78"/>
      <c r="F63" s="78"/>
      <c r="G63" s="78"/>
    </row>
    <row r="64" spans="1:7" ht="18.5" x14ac:dyDescent="0.4">
      <c r="A64" s="109" t="s">
        <v>45</v>
      </c>
      <c r="B64" s="92" t="s">
        <v>22</v>
      </c>
      <c r="C64" s="122" t="s">
        <v>377</v>
      </c>
      <c r="D64" s="111" t="s">
        <v>145</v>
      </c>
      <c r="E64" s="119"/>
      <c r="F64" s="119"/>
      <c r="G64" s="119"/>
    </row>
    <row r="65" spans="1:7" ht="37" x14ac:dyDescent="0.4">
      <c r="A65" s="109" t="s">
        <v>45</v>
      </c>
      <c r="B65" s="90" t="s">
        <v>126</v>
      </c>
      <c r="C65" s="110" t="s">
        <v>489</v>
      </c>
      <c r="D65" s="111" t="s">
        <v>491</v>
      </c>
      <c r="E65" s="112"/>
      <c r="F65" s="112"/>
      <c r="G65" s="112"/>
    </row>
    <row r="66" spans="1:7" ht="18.5" x14ac:dyDescent="0.4">
      <c r="A66" s="109" t="s">
        <v>45</v>
      </c>
      <c r="B66" s="92" t="s">
        <v>22</v>
      </c>
      <c r="C66" s="123" t="s">
        <v>458</v>
      </c>
      <c r="D66" s="127" t="s">
        <v>458</v>
      </c>
      <c r="E66" s="112"/>
      <c r="F66" s="112"/>
      <c r="G66" s="112"/>
    </row>
    <row r="67" spans="1:7" ht="18.5" x14ac:dyDescent="0.4">
      <c r="A67" s="109" t="s">
        <v>45</v>
      </c>
      <c r="B67" s="92" t="s">
        <v>22</v>
      </c>
      <c r="C67" s="110" t="s">
        <v>376</v>
      </c>
      <c r="D67" s="111" t="s">
        <v>376</v>
      </c>
      <c r="E67" s="78"/>
      <c r="F67" s="78"/>
      <c r="G67" s="78"/>
    </row>
    <row r="68" spans="1:7" ht="32" x14ac:dyDescent="0.4">
      <c r="A68" s="109" t="s">
        <v>45</v>
      </c>
      <c r="B68" s="92" t="s">
        <v>22</v>
      </c>
      <c r="C68" s="110" t="s">
        <v>342</v>
      </c>
      <c r="D68" s="111" t="s">
        <v>347</v>
      </c>
      <c r="E68" s="78"/>
      <c r="F68" s="78"/>
      <c r="G68" s="78"/>
    </row>
    <row r="69" spans="1:7" ht="48" x14ac:dyDescent="0.4">
      <c r="A69" s="109" t="s">
        <v>45</v>
      </c>
      <c r="B69" s="92" t="s">
        <v>22</v>
      </c>
      <c r="C69" s="122" t="s">
        <v>343</v>
      </c>
      <c r="D69" s="111" t="s">
        <v>348</v>
      </c>
      <c r="E69" s="78"/>
      <c r="F69" s="78"/>
      <c r="G69" s="78"/>
    </row>
    <row r="70" spans="1:7" ht="37" x14ac:dyDescent="0.4">
      <c r="A70" s="109" t="s">
        <v>45</v>
      </c>
      <c r="B70" s="90" t="s">
        <v>126</v>
      </c>
      <c r="C70" s="123" t="s">
        <v>431</v>
      </c>
      <c r="D70" s="128" t="s">
        <v>430</v>
      </c>
      <c r="E70" s="112"/>
      <c r="F70" s="112"/>
      <c r="G70" s="112"/>
    </row>
    <row r="71" spans="1:7" ht="18.5" x14ac:dyDescent="0.4">
      <c r="A71" s="109" t="s">
        <v>45</v>
      </c>
      <c r="B71" s="92" t="s">
        <v>22</v>
      </c>
      <c r="C71" s="124" t="s">
        <v>469</v>
      </c>
      <c r="D71" s="128" t="s">
        <v>469</v>
      </c>
      <c r="E71" s="112"/>
      <c r="F71" s="112"/>
      <c r="G71" s="112"/>
    </row>
    <row r="72" spans="1:7" ht="48" x14ac:dyDescent="0.4">
      <c r="A72" s="109" t="s">
        <v>45</v>
      </c>
      <c r="B72" s="92" t="s">
        <v>22</v>
      </c>
      <c r="C72" s="110" t="s">
        <v>406</v>
      </c>
      <c r="D72" s="111" t="s">
        <v>405</v>
      </c>
      <c r="E72" s="112"/>
      <c r="F72" s="112"/>
      <c r="G72" s="112"/>
    </row>
    <row r="73" spans="1:7" ht="32" x14ac:dyDescent="0.4">
      <c r="A73" s="109" t="s">
        <v>45</v>
      </c>
      <c r="B73" s="92" t="s">
        <v>22</v>
      </c>
      <c r="C73" s="122" t="s">
        <v>143</v>
      </c>
      <c r="D73" s="111" t="s">
        <v>143</v>
      </c>
      <c r="E73" s="78"/>
      <c r="F73" s="78"/>
      <c r="G73" s="78"/>
    </row>
    <row r="74" spans="1:7" ht="112" x14ac:dyDescent="0.4">
      <c r="A74" s="109" t="s">
        <v>45</v>
      </c>
      <c r="B74" s="89" t="s">
        <v>272</v>
      </c>
      <c r="C74" s="110" t="s">
        <v>451</v>
      </c>
      <c r="D74" s="111" t="s">
        <v>446</v>
      </c>
      <c r="E74" s="112"/>
      <c r="F74" s="112"/>
      <c r="G74" s="112"/>
    </row>
    <row r="75" spans="1:7" ht="18.5" x14ac:dyDescent="0.4">
      <c r="A75" s="109" t="s">
        <v>45</v>
      </c>
      <c r="B75" s="92" t="s">
        <v>22</v>
      </c>
      <c r="C75" s="124" t="s">
        <v>461</v>
      </c>
      <c r="D75" s="128" t="s">
        <v>461</v>
      </c>
      <c r="E75" s="112"/>
      <c r="F75" s="112"/>
      <c r="G75" s="112"/>
    </row>
    <row r="76" spans="1:7" ht="80" x14ac:dyDescent="0.4">
      <c r="A76" s="109" t="s">
        <v>45</v>
      </c>
      <c r="B76" s="89" t="s">
        <v>272</v>
      </c>
      <c r="C76" s="110" t="s">
        <v>389</v>
      </c>
      <c r="D76" s="111" t="s">
        <v>394</v>
      </c>
      <c r="E76" s="78"/>
      <c r="F76" s="78"/>
      <c r="G76" s="78"/>
    </row>
    <row r="77" spans="1:7" ht="37" x14ac:dyDescent="0.4">
      <c r="A77" s="109" t="s">
        <v>45</v>
      </c>
      <c r="B77" s="89" t="s">
        <v>272</v>
      </c>
      <c r="C77" s="123" t="s">
        <v>398</v>
      </c>
      <c r="D77" s="111" t="s">
        <v>400</v>
      </c>
      <c r="E77" s="112"/>
      <c r="F77" s="112"/>
      <c r="G77" s="112"/>
    </row>
    <row r="78" spans="1:7" ht="37" x14ac:dyDescent="0.4">
      <c r="A78" s="109" t="s">
        <v>45</v>
      </c>
      <c r="B78" s="89" t="s">
        <v>272</v>
      </c>
      <c r="C78" s="110" t="s">
        <v>339</v>
      </c>
      <c r="D78" s="111" t="s">
        <v>135</v>
      </c>
      <c r="E78" s="114" t="s">
        <v>138</v>
      </c>
      <c r="F78" s="78"/>
      <c r="G78" s="78"/>
    </row>
    <row r="79" spans="1:7" ht="48" x14ac:dyDescent="0.4">
      <c r="A79" s="109" t="s">
        <v>45</v>
      </c>
      <c r="B79" s="89" t="s">
        <v>272</v>
      </c>
      <c r="C79" s="110" t="s">
        <v>480</v>
      </c>
      <c r="D79" s="111" t="s">
        <v>481</v>
      </c>
      <c r="E79" s="112"/>
      <c r="F79" s="112"/>
      <c r="G79" s="112"/>
    </row>
    <row r="80" spans="1:7" ht="80" x14ac:dyDescent="0.4">
      <c r="A80" s="109" t="s">
        <v>45</v>
      </c>
      <c r="B80" s="89" t="s">
        <v>272</v>
      </c>
      <c r="C80" s="110" t="s">
        <v>391</v>
      </c>
      <c r="D80" s="111" t="s">
        <v>394</v>
      </c>
      <c r="E80" s="112"/>
      <c r="F80" s="112"/>
      <c r="G80" s="112"/>
    </row>
    <row r="81" spans="1:7" ht="48" x14ac:dyDescent="0.4">
      <c r="A81" s="109" t="s">
        <v>8</v>
      </c>
      <c r="B81" s="91" t="s">
        <v>28</v>
      </c>
      <c r="C81" s="110" t="s">
        <v>511</v>
      </c>
      <c r="D81" s="125" t="s">
        <v>512</v>
      </c>
      <c r="E81" s="118" t="s">
        <v>517</v>
      </c>
      <c r="F81" s="112"/>
      <c r="G81" s="112"/>
    </row>
    <row r="82" spans="1:7" ht="48" x14ac:dyDescent="0.4">
      <c r="A82" s="109" t="s">
        <v>8</v>
      </c>
      <c r="B82" s="92" t="s">
        <v>22</v>
      </c>
      <c r="C82" s="110" t="s">
        <v>516</v>
      </c>
      <c r="D82" s="125" t="s">
        <v>512</v>
      </c>
      <c r="E82" s="118" t="s">
        <v>517</v>
      </c>
      <c r="F82" s="112"/>
      <c r="G82" s="112"/>
    </row>
    <row r="83" spans="1:7" ht="48" x14ac:dyDescent="0.4">
      <c r="A83" s="109" t="s">
        <v>8</v>
      </c>
      <c r="B83" s="92" t="s">
        <v>22</v>
      </c>
      <c r="C83" s="110" t="s">
        <v>515</v>
      </c>
      <c r="D83" s="125" t="s">
        <v>512</v>
      </c>
      <c r="E83" s="118" t="s">
        <v>517</v>
      </c>
      <c r="F83" s="112"/>
      <c r="G83" s="112"/>
    </row>
    <row r="84" spans="1:7" ht="18.5" x14ac:dyDescent="0.4">
      <c r="A84" s="109" t="s">
        <v>45</v>
      </c>
      <c r="B84" s="92" t="s">
        <v>22</v>
      </c>
      <c r="C84" s="122" t="s">
        <v>386</v>
      </c>
      <c r="D84" s="111" t="s">
        <v>144</v>
      </c>
      <c r="E84" s="78"/>
      <c r="F84" s="78"/>
      <c r="G84" s="78"/>
    </row>
    <row r="85" spans="1:7" ht="48" x14ac:dyDescent="0.4">
      <c r="A85" s="109" t="s">
        <v>45</v>
      </c>
      <c r="B85" s="91" t="s">
        <v>28</v>
      </c>
      <c r="C85" s="110" t="s">
        <v>403</v>
      </c>
      <c r="D85" s="111" t="s">
        <v>404</v>
      </c>
      <c r="E85" s="112"/>
      <c r="F85" s="112"/>
      <c r="G85" s="112"/>
    </row>
  </sheetData>
  <sheetProtection selectLockedCells="1" selectUnlockedCells="1"/>
  <autoFilter ref="A1:G85" xr:uid="{CB5C6014-2790-420A-BB76-E31ABD28CA1E}">
    <sortState xmlns:xlrd2="http://schemas.microsoft.com/office/spreadsheetml/2017/richdata2" ref="A2:G85">
      <sortCondition ref="C1:C85"/>
    </sortState>
  </autoFilter>
  <conditionalFormatting sqref="C2:F2 C3:G4 E5:G26 C6 C9 C11:C15 C17:C18 C20 C24:C25">
    <cfRule type="beginsWith" dxfId="44" priority="3" operator="beginsWith" text="NA">
      <formula>LEFT(C2,LEN("NA"))="NA"</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4" id="{BDE9508E-A48E-48EF-88CA-8D0AABA33EEF}">
            <x14:iconSet custom="1">
              <x14:cfvo type="percent">
                <xm:f>0</xm:f>
              </x14:cfvo>
              <x14:cfvo type="num">
                <xm:f>2</xm:f>
              </x14:cfvo>
              <x14:cfvo type="num">
                <xm:f>3</xm:f>
              </x14:cfvo>
              <x14:cfIcon iconSet="3TrafficLights1" iconId="2"/>
              <x14:cfIcon iconSet="3TrafficLights1" iconId="1"/>
              <x14:cfIcon iconSet="3TrafficLights1" iconId="0"/>
            </x14:iconSet>
          </x14:cfRule>
          <xm:sqref>D2:E4</xm:sqref>
        </x14:conditionalFormatting>
        <x14:conditionalFormatting xmlns:xm="http://schemas.microsoft.com/office/excel/2006/main">
          <x14:cfRule type="iconSet" priority="2" id="{3AC07F88-EE30-4E1D-B81D-F09B453C4223}">
            <x14:iconSet custom="1">
              <x14:cfvo type="percent">
                <xm:f>0</xm:f>
              </x14:cfvo>
              <x14:cfvo type="num">
                <xm:f>2</xm:f>
              </x14:cfvo>
              <x14:cfvo type="num">
                <xm:f>3</xm:f>
              </x14:cfvo>
              <x14:cfIcon iconSet="3TrafficLights1" iconId="2"/>
              <x14:cfIcon iconSet="3TrafficLights1" iconId="1"/>
              <x14:cfIcon iconSet="3TrafficLights1" iconId="0"/>
            </x14:iconSet>
          </x14:cfRule>
          <xm:sqref>E8</xm:sqref>
        </x14:conditionalFormatting>
        <x14:conditionalFormatting xmlns:xm="http://schemas.microsoft.com/office/excel/2006/main">
          <x14:cfRule type="iconSet" priority="1" id="{35746463-77A7-4A67-8C1A-17413D86D155}">
            <x14:iconSet custom="1">
              <x14:cfvo type="percent">
                <xm:f>0</xm:f>
              </x14:cfvo>
              <x14:cfvo type="num">
                <xm:f>2</xm:f>
              </x14:cfvo>
              <x14:cfvo type="num">
                <xm:f>3</xm:f>
              </x14:cfvo>
              <x14:cfIcon iconSet="3TrafficLights1" iconId="2"/>
              <x14:cfIcon iconSet="3TrafficLights1" iconId="1"/>
              <x14:cfIcon iconSet="3TrafficLights1" iconId="0"/>
            </x14:iconSet>
          </x14:cfRule>
          <xm:sqref>E9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c9acb2-d9b7-473e-8d27-3e7eca852f7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DF940709007A44A9457CE3626A9F2F" ma:contentTypeVersion="10" ma:contentTypeDescription="Create a new document." ma:contentTypeScope="" ma:versionID="39b75ca4e2674279f2a99718719a7fc4">
  <xsd:schema xmlns:xsd="http://www.w3.org/2001/XMLSchema" xmlns:xs="http://www.w3.org/2001/XMLSchema" xmlns:p="http://schemas.microsoft.com/office/2006/metadata/properties" xmlns:ns2="4fc9acb2-d9b7-473e-8d27-3e7eca852f78" targetNamespace="http://schemas.microsoft.com/office/2006/metadata/properties" ma:root="true" ma:fieldsID="9d88633eca08e9df225dcb309ce2326b" ns2:_="">
    <xsd:import namespace="4fc9acb2-d9b7-473e-8d27-3e7eca852f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9acb2-d9b7-473e-8d27-3e7eca852f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8e8d813-e4e5-48d0-aeb8-e19ab3349c6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6BA031-85A2-40A2-80AB-4C8508EE2930}">
  <ds:schemaRefs>
    <ds:schemaRef ds:uri="http://schemas.microsoft.com/office/infopath/2007/PartnerControls"/>
    <ds:schemaRef ds:uri="http://www.w3.org/XML/1998/namespace"/>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4fc9acb2-d9b7-473e-8d27-3e7eca852f78"/>
  </ds:schemaRefs>
</ds:datastoreItem>
</file>

<file path=customXml/itemProps2.xml><?xml version="1.0" encoding="utf-8"?>
<ds:datastoreItem xmlns:ds="http://schemas.openxmlformats.org/officeDocument/2006/customXml" ds:itemID="{833910C9-AF78-477E-AEC6-13BFED5A6D1E}">
  <ds:schemaRefs>
    <ds:schemaRef ds:uri="http://schemas.microsoft.com/sharepoint/v3/contenttype/forms"/>
  </ds:schemaRefs>
</ds:datastoreItem>
</file>

<file path=customXml/itemProps3.xml><?xml version="1.0" encoding="utf-8"?>
<ds:datastoreItem xmlns:ds="http://schemas.openxmlformats.org/officeDocument/2006/customXml" ds:itemID="{35500E85-A463-4B1C-864B-87C1DD69F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9acb2-d9b7-473e-8d27-3e7eca852f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Général</vt:lpstr>
      <vt:lpstr>INTERFACE &gt;&gt;</vt:lpstr>
      <vt:lpstr>1. Sélection des secteurs</vt:lpstr>
      <vt:lpstr>2. Activités directes</vt:lpstr>
      <vt:lpstr>3. Chaîne de valeur amont</vt:lpstr>
      <vt:lpstr>4. Chaîne de valeur aval (Opt)</vt:lpstr>
      <vt:lpstr>5. Dépendances aux SE</vt:lpstr>
      <vt:lpstr>6. Synthèse</vt:lpstr>
      <vt:lpstr>Liste Complète des indicateurs</vt:lpstr>
      <vt:lpstr>Matérialité_Dépendances SE</vt:lpstr>
      <vt:lpstr>BACK &gt;&gt;</vt:lpstr>
      <vt:lpstr>Indicateurs génériques</vt:lpstr>
      <vt:lpstr>Indicateurs Sectoriels - DIRECT</vt:lpstr>
      <vt:lpstr>Indicateurs Sectoriels - AMONT</vt:lpstr>
      <vt:lpstr>Indicateurs Sectoriels - AVAL</vt:lpstr>
      <vt:lpstr>Liste Codes NAF</vt:lpstr>
      <vt:lpstr>old Must have - scope MAJ</vt:lpstr>
      <vt:lpstr>old Must have - scope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Coralie Corberand</dc:creator>
  <cp:keywords/>
  <dc:description/>
  <cp:lastModifiedBy>Ines Ly Cong</cp:lastModifiedBy>
  <cp:revision/>
  <dcterms:created xsi:type="dcterms:W3CDTF">2024-08-08T13:41:27Z</dcterms:created>
  <dcterms:modified xsi:type="dcterms:W3CDTF">2025-03-11T17:38:09Z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0x010100A9DF940709007A44A9457CE3626A9F2F</vt:lpwstr>
  </property>
  <property fmtid="{D5CDD505-2E9C-101B-9397-08002B2CF9AE}" pid="3" name="MediaServiceImageTags">
    <vt:lpwstr/>
  </property>
</Properties>
</file>