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11910" windowHeight="10575" activeTab="1"/>
  </bookViews>
  <sheets>
    <sheet name="Sommaire" sheetId="4" r:id="rId1"/>
    <sheet name="EXEMPLE CALCUL Indice HQc" sheetId="6" r:id="rId2"/>
    <sheet name="CALCUL Indice HQc" sheetId="3" r:id="rId3"/>
    <sheet name="EXEMPLE Indice H" sheetId="2" r:id="rId4"/>
    <sheet name="CALCUL Indice H" sheetId="8" r:id="rId5"/>
  </sheets>
  <definedNames>
    <definedName name="Seuil" localSheetId="1">'EXEMPLE CALCUL Indice HQc'!$B$16</definedName>
    <definedName name="Seuil">'CALCUL Indice HQc'!$C$16</definedName>
    <definedName name="Seuili" localSheetId="1">'EXEMPLE CALCUL Indice HQc'!$B$16:$B$26</definedName>
    <definedName name="Seuili">'CALCUL Indice HQc'!$C$16:$C$36</definedName>
  </definedNames>
  <calcPr calcId="145621"/>
</workbook>
</file>

<file path=xl/calcChain.xml><?xml version="1.0" encoding="utf-8"?>
<calcChain xmlns="http://schemas.openxmlformats.org/spreadsheetml/2006/main">
  <c r="G36" i="3" l="1"/>
  <c r="I36" i="3"/>
  <c r="K36" i="3"/>
  <c r="M36" i="3"/>
  <c r="O36" i="3"/>
  <c r="Q36" i="3"/>
  <c r="S36" i="3"/>
  <c r="U36" i="3"/>
  <c r="W36" i="3"/>
  <c r="Y36" i="3"/>
  <c r="AA36" i="3"/>
  <c r="AC36" i="3"/>
  <c r="AE36" i="3"/>
  <c r="AG36" i="3"/>
  <c r="E36" i="3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5" i="3"/>
  <c r="M35" i="3"/>
  <c r="O35" i="3"/>
  <c r="Q35" i="3"/>
  <c r="S35" i="3"/>
  <c r="U35" i="3"/>
  <c r="W35" i="3"/>
  <c r="Y35" i="3"/>
  <c r="AA35" i="3"/>
  <c r="AC35" i="3"/>
  <c r="AE35" i="3"/>
  <c r="AG35" i="3"/>
  <c r="I35" i="3"/>
  <c r="G35" i="3"/>
  <c r="F44" i="6"/>
  <c r="F33" i="6"/>
  <c r="F34" i="6"/>
  <c r="F35" i="6"/>
  <c r="F36" i="6"/>
  <c r="F37" i="6"/>
  <c r="F38" i="6"/>
  <c r="F39" i="6"/>
  <c r="F40" i="6"/>
  <c r="F41" i="6"/>
  <c r="F42" i="6"/>
  <c r="F32" i="6"/>
  <c r="D35" i="6"/>
  <c r="D33" i="6"/>
  <c r="D34" i="6"/>
  <c r="D36" i="6"/>
  <c r="D37" i="6"/>
  <c r="D38" i="6"/>
  <c r="D39" i="6"/>
  <c r="D40" i="6"/>
  <c r="D41" i="6"/>
  <c r="D42" i="6"/>
  <c r="D32" i="6"/>
  <c r="D44" i="6" s="1"/>
  <c r="F43" i="6"/>
  <c r="D43" i="6"/>
  <c r="F25" i="6"/>
  <c r="D25" i="6"/>
  <c r="E35" i="3"/>
  <c r="F31" i="2"/>
  <c r="F31" i="8"/>
  <c r="J15" i="8" l="1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F30" i="8"/>
  <c r="D30" i="8"/>
  <c r="F29" i="8"/>
  <c r="D29" i="8"/>
  <c r="F28" i="8"/>
  <c r="D28" i="8"/>
  <c r="F27" i="8"/>
  <c r="D27" i="8"/>
  <c r="F26" i="8"/>
  <c r="D26" i="8"/>
  <c r="F25" i="8"/>
  <c r="D25" i="8"/>
  <c r="F24" i="8"/>
  <c r="D24" i="8"/>
  <c r="F23" i="8"/>
  <c r="D23" i="8"/>
  <c r="F22" i="8"/>
  <c r="D22" i="8"/>
  <c r="F21" i="8"/>
  <c r="D21" i="8"/>
  <c r="F20" i="8"/>
  <c r="D20" i="8"/>
  <c r="F19" i="8"/>
  <c r="D19" i="8"/>
  <c r="F18" i="8"/>
  <c r="D18" i="8"/>
  <c r="F17" i="8"/>
  <c r="D17" i="8"/>
  <c r="F16" i="8"/>
  <c r="D16" i="8"/>
  <c r="F15" i="8"/>
  <c r="D15" i="8"/>
  <c r="F14" i="8"/>
  <c r="J14" i="8" s="1"/>
  <c r="D14" i="8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14" i="2"/>
  <c r="F15" i="2"/>
  <c r="J15" i="2" s="1"/>
  <c r="F16" i="2"/>
  <c r="J16" i="2" s="1"/>
  <c r="F17" i="2"/>
  <c r="J17" i="2" s="1"/>
  <c r="F18" i="2"/>
  <c r="J18" i="2" s="1"/>
  <c r="F19" i="2"/>
  <c r="J19" i="2" s="1"/>
  <c r="F20" i="2"/>
  <c r="J20" i="2" s="1"/>
  <c r="F21" i="2"/>
  <c r="J21" i="2" s="1"/>
  <c r="F22" i="2"/>
  <c r="J22" i="2" s="1"/>
  <c r="F23" i="2"/>
  <c r="J23" i="2" s="1"/>
  <c r="F24" i="2"/>
  <c r="J24" i="2" s="1"/>
  <c r="F25" i="2"/>
  <c r="J25" i="2" s="1"/>
  <c r="F26" i="2"/>
  <c r="J26" i="2" s="1"/>
  <c r="F27" i="2"/>
  <c r="J27" i="2" s="1"/>
  <c r="F28" i="2"/>
  <c r="J28" i="2" s="1"/>
  <c r="F29" i="2"/>
  <c r="J29" i="2" s="1"/>
  <c r="F30" i="2"/>
  <c r="J30" i="2" s="1"/>
  <c r="F14" i="2"/>
  <c r="J14" i="2" s="1"/>
  <c r="D15" i="2"/>
  <c r="I15" i="2" s="1"/>
  <c r="D16" i="2"/>
  <c r="I16" i="2" s="1"/>
  <c r="D17" i="2"/>
  <c r="I17" i="2" s="1"/>
  <c r="D18" i="2"/>
  <c r="I18" i="2" s="1"/>
  <c r="D19" i="2"/>
  <c r="I19" i="2" s="1"/>
  <c r="D20" i="2"/>
  <c r="I20" i="2" s="1"/>
  <c r="D21" i="2"/>
  <c r="I21" i="2" s="1"/>
  <c r="D22" i="2"/>
  <c r="I22" i="2" s="1"/>
  <c r="D23" i="2"/>
  <c r="I23" i="2" s="1"/>
  <c r="D24" i="2"/>
  <c r="I24" i="2" s="1"/>
  <c r="D25" i="2"/>
  <c r="I25" i="2" s="1"/>
  <c r="D26" i="2"/>
  <c r="I26" i="2" s="1"/>
  <c r="D27" i="2"/>
  <c r="I27" i="2" s="1"/>
  <c r="D28" i="2"/>
  <c r="I28" i="2" s="1"/>
  <c r="D29" i="2"/>
  <c r="I29" i="2" s="1"/>
  <c r="D30" i="2"/>
  <c r="I30" i="2" s="1"/>
  <c r="D14" i="2"/>
  <c r="I14" i="2" s="1"/>
  <c r="I14" i="8" l="1"/>
  <c r="K14" i="8" s="1"/>
  <c r="L14" i="8" s="1"/>
  <c r="L25" i="8"/>
  <c r="L21" i="8"/>
  <c r="L19" i="8"/>
  <c r="L17" i="8"/>
  <c r="L29" i="8"/>
  <c r="L27" i="8"/>
  <c r="L23" i="8"/>
  <c r="L28" i="8"/>
  <c r="L26" i="8"/>
  <c r="L24" i="8"/>
  <c r="L22" i="8"/>
  <c r="L20" i="8"/>
  <c r="L16" i="8"/>
  <c r="L15" i="8"/>
  <c r="L18" i="8"/>
  <c r="L30" i="8"/>
  <c r="K23" i="2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17" i="3"/>
  <c r="AE17" i="3"/>
  <c r="AC17" i="3"/>
  <c r="AA17" i="3"/>
  <c r="Y17" i="3"/>
  <c r="W17" i="3"/>
  <c r="U17" i="3"/>
  <c r="S17" i="3"/>
  <c r="Q17" i="3"/>
  <c r="O17" i="3"/>
  <c r="M17" i="3"/>
  <c r="K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17" i="3"/>
  <c r="E18" i="3"/>
  <c r="E19" i="3"/>
  <c r="E20" i="3"/>
  <c r="E21" i="3"/>
  <c r="E22" i="3"/>
  <c r="E23" i="3"/>
  <c r="E24" i="3"/>
  <c r="E17" i="3"/>
  <c r="E25" i="3"/>
  <c r="E26" i="3"/>
  <c r="E27" i="3"/>
  <c r="E28" i="3"/>
  <c r="E29" i="3"/>
  <c r="E30" i="3"/>
  <c r="E31" i="3"/>
  <c r="E32" i="3"/>
  <c r="E33" i="3"/>
  <c r="E34" i="3"/>
  <c r="F24" i="6"/>
  <c r="F23" i="6"/>
  <c r="F22" i="6"/>
  <c r="F21" i="6"/>
  <c r="F20" i="6"/>
  <c r="F19" i="6"/>
  <c r="F18" i="6"/>
  <c r="F17" i="6"/>
  <c r="F27" i="6" s="1"/>
  <c r="D24" i="6"/>
  <c r="D22" i="6"/>
  <c r="D21" i="6"/>
  <c r="D20" i="6"/>
  <c r="D23" i="6"/>
  <c r="D19" i="6"/>
  <c r="D18" i="6"/>
  <c r="D17" i="6"/>
  <c r="D26" i="6" s="1"/>
  <c r="F45" i="6" l="1"/>
  <c r="F26" i="6"/>
  <c r="F28" i="6" s="1"/>
  <c r="F46" i="6"/>
  <c r="D27" i="6"/>
  <c r="D28" i="6" s="1"/>
  <c r="D46" i="6" l="1"/>
  <c r="D45" i="6"/>
  <c r="AA37" i="3"/>
  <c r="E37" i="3" l="1"/>
  <c r="W37" i="3"/>
  <c r="AG37" i="3"/>
  <c r="Y37" i="3"/>
  <c r="Y38" i="3" s="1"/>
  <c r="O37" i="3"/>
  <c r="Q37" i="3"/>
  <c r="S37" i="3"/>
  <c r="U37" i="3"/>
  <c r="AA38" i="3"/>
  <c r="AC37" i="3"/>
  <c r="AE37" i="3"/>
  <c r="M37" i="3"/>
  <c r="G37" i="3"/>
  <c r="U38" i="3" l="1"/>
  <c r="Q38" i="3"/>
  <c r="S38" i="3"/>
  <c r="O38" i="3"/>
  <c r="AG38" i="3"/>
  <c r="M38" i="3"/>
  <c r="W38" i="3"/>
  <c r="AC38" i="3"/>
  <c r="AE38" i="3"/>
  <c r="G38" i="3"/>
  <c r="I37" i="3"/>
  <c r="K37" i="3"/>
  <c r="K38" i="3" s="1"/>
  <c r="E38" i="3"/>
  <c r="I38" i="3" l="1"/>
  <c r="K29" i="2" l="1"/>
  <c r="L29" i="2" s="1"/>
  <c r="K30" i="2"/>
  <c r="L30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L23" i="2"/>
  <c r="K24" i="2"/>
  <c r="L24" i="2" s="1"/>
  <c r="K25" i="2"/>
  <c r="L25" i="2" s="1"/>
  <c r="K26" i="2"/>
  <c r="L26" i="2" s="1"/>
  <c r="K27" i="2"/>
  <c r="L27" i="2" s="1"/>
  <c r="K28" i="2"/>
  <c r="L28" i="2" s="1"/>
</calcChain>
</file>

<file path=xl/sharedStrings.xml><?xml version="1.0" encoding="utf-8"?>
<sst xmlns="http://schemas.openxmlformats.org/spreadsheetml/2006/main" count="243" uniqueCount="86">
  <si>
    <t>% max d'inhibition</t>
  </si>
  <si>
    <t>Site</t>
  </si>
  <si>
    <t>Microtox</t>
  </si>
  <si>
    <t>Ostracode</t>
  </si>
  <si>
    <t>Nématode</t>
  </si>
  <si>
    <t>Indice H</t>
  </si>
  <si>
    <t>Paramètres</t>
  </si>
  <si>
    <t>Substance (i)</t>
  </si>
  <si>
    <t>Arsenic</t>
  </si>
  <si>
    <r>
      <t>Ci/Seuil</t>
    </r>
    <r>
      <rPr>
        <b/>
        <vertAlign val="subscript"/>
        <sz val="9"/>
        <rFont val="Calibri"/>
        <family val="2"/>
        <scheme val="minor"/>
      </rPr>
      <t>i</t>
    </r>
  </si>
  <si>
    <t>Cadmium</t>
  </si>
  <si>
    <t>Chrome</t>
  </si>
  <si>
    <t>Zinc</t>
  </si>
  <si>
    <t>Indice HQc</t>
  </si>
  <si>
    <t xml:space="preserve">Interprétation </t>
  </si>
  <si>
    <t>SITE 1</t>
  </si>
  <si>
    <t>SITE 2</t>
  </si>
  <si>
    <t>SITE 3</t>
  </si>
  <si>
    <t>SITE 4</t>
  </si>
  <si>
    <t>HAP totaux</t>
  </si>
  <si>
    <t>Cuivre</t>
  </si>
  <si>
    <t>Nickel</t>
  </si>
  <si>
    <t>Plomb</t>
  </si>
  <si>
    <t>Composés du tributyl-étain (TBT)</t>
  </si>
  <si>
    <t>Hexachlorocyclohexane (lindane)</t>
  </si>
  <si>
    <t>Heptachlore</t>
  </si>
  <si>
    <t>Formule indice HQc</t>
  </si>
  <si>
    <t>Si HQc &lt; 0,1</t>
  </si>
  <si>
    <t>Si HQc ≥ 0,5</t>
  </si>
  <si>
    <t>Si 0,5 &gt; HQc ≥ 0,1</t>
  </si>
  <si>
    <t>Ci (mg/kg)</t>
  </si>
  <si>
    <r>
      <t>Seuil</t>
    </r>
    <r>
      <rPr>
        <b/>
        <vertAlign val="subscript"/>
        <sz val="9"/>
        <rFont val="Calibri"/>
        <family val="2"/>
        <scheme val="minor"/>
      </rPr>
      <t>i</t>
    </r>
    <r>
      <rPr>
        <b/>
        <sz val="9"/>
        <rFont val="Calibri"/>
        <family val="2"/>
        <scheme val="minor"/>
      </rPr>
      <t xml:space="preserve"> (mg/kg)</t>
    </r>
  </si>
  <si>
    <r>
      <rPr>
        <b/>
        <sz val="9"/>
        <rFont val="Calibri"/>
        <family val="2"/>
        <scheme val="minor"/>
      </rPr>
      <t>C</t>
    </r>
    <r>
      <rPr>
        <b/>
        <vertAlign val="subscript"/>
        <sz val="9"/>
        <rFont val="Calibri"/>
        <family val="2"/>
        <scheme val="minor"/>
      </rPr>
      <t>i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: Concentration dans le sédiment en mg/kg</t>
    </r>
  </si>
  <si>
    <r>
      <rPr>
        <b/>
        <sz val="9"/>
        <rFont val="Calibri"/>
        <family val="2"/>
        <scheme val="minor"/>
      </rPr>
      <t>Seuil</t>
    </r>
    <r>
      <rPr>
        <b/>
        <vertAlign val="subscript"/>
        <sz val="9"/>
        <rFont val="Calibri"/>
        <family val="2"/>
        <scheme val="minor"/>
      </rPr>
      <t xml:space="preserve">i </t>
    </r>
    <r>
      <rPr>
        <b/>
        <sz val="9"/>
        <rFont val="Calibri"/>
        <family val="2"/>
        <scheme val="minor"/>
      </rPr>
      <t>:</t>
    </r>
    <r>
      <rPr>
        <sz val="9"/>
        <rFont val="Calibri"/>
        <family val="2"/>
        <scheme val="minor"/>
      </rPr>
      <t xml:space="preserve"> Seuil de concentration pour la substance i en mg/kg</t>
    </r>
  </si>
  <si>
    <t>SITE 5</t>
  </si>
  <si>
    <t>SITE 6</t>
  </si>
  <si>
    <t>SITE 7</t>
  </si>
  <si>
    <t>SITE 8</t>
  </si>
  <si>
    <t>SITE 9</t>
  </si>
  <si>
    <t>SITE 10</t>
  </si>
  <si>
    <t>SITE 11</t>
  </si>
  <si>
    <t>SITE 12</t>
  </si>
  <si>
    <t>SITE 13</t>
  </si>
  <si>
    <t>SITE 14</t>
  </si>
  <si>
    <t>SITE 15</t>
  </si>
  <si>
    <t>Danger négligeable</t>
  </si>
  <si>
    <t>Danger potentiel</t>
  </si>
  <si>
    <t>Danger avéré</t>
  </si>
  <si>
    <t>Interpretation</t>
  </si>
  <si>
    <t>ET (Equivalent Toxique)</t>
  </si>
  <si>
    <r>
      <t>Si HQc &lt; 0,1 avec pour une substance au moins C</t>
    </r>
    <r>
      <rPr>
        <i/>
        <vertAlign val="subscript"/>
        <sz val="9"/>
        <rFont val="Calibri"/>
        <family val="2"/>
        <scheme val="minor"/>
      </rPr>
      <t>i</t>
    </r>
    <r>
      <rPr>
        <i/>
        <sz val="9"/>
        <rFont val="Calibri"/>
        <family val="2"/>
        <scheme val="minor"/>
      </rPr>
      <t>/Seuil</t>
    </r>
    <r>
      <rPr>
        <i/>
        <vertAlign val="subscript"/>
        <sz val="9"/>
        <rFont val="Calibri"/>
        <family val="2"/>
        <scheme val="minor"/>
      </rPr>
      <t xml:space="preserve">i  </t>
    </r>
    <r>
      <rPr>
        <i/>
        <sz val="9"/>
        <rFont val="Calibri"/>
        <family val="2"/>
        <scheme val="minor"/>
      </rPr>
      <t xml:space="preserve">&gt;1 </t>
    </r>
  </si>
  <si>
    <r>
      <rPr>
        <b/>
        <sz val="9"/>
        <rFont val="Calibri"/>
        <family val="2"/>
        <scheme val="minor"/>
      </rPr>
      <t xml:space="preserve">n :  </t>
    </r>
    <r>
      <rPr>
        <sz val="9"/>
        <rFont val="Calibri"/>
        <family val="2"/>
        <scheme val="minor"/>
      </rPr>
      <t>nombre de substances mesurées</t>
    </r>
  </si>
  <si>
    <t>Interprétation</t>
  </si>
  <si>
    <t>0,5 &lt; H &lt; 1</t>
  </si>
  <si>
    <t>H ≥ 1</t>
  </si>
  <si>
    <t>H ≤ 0,5</t>
  </si>
  <si>
    <t>Exemple de calcul de l'indice H</t>
  </si>
  <si>
    <t xml:space="preserve">ET (Equivalent toxique) = 1/CI × 100 % </t>
  </si>
  <si>
    <t>Formule de l'indice H</t>
  </si>
  <si>
    <t>n</t>
  </si>
  <si>
    <r>
      <t>CI</t>
    </r>
    <r>
      <rPr>
        <b/>
        <vertAlign val="subscript"/>
        <sz val="9"/>
        <rFont val="Calibri"/>
        <family val="2"/>
        <scheme val="minor"/>
      </rPr>
      <t>50</t>
    </r>
    <r>
      <rPr>
        <b/>
        <sz val="9"/>
        <rFont val="Calibri"/>
        <family val="2"/>
        <scheme val="minor"/>
      </rPr>
      <t xml:space="preserve"> (%)</t>
    </r>
  </si>
  <si>
    <r>
      <t xml:space="preserve">Exemple d'application n°1 </t>
    </r>
    <r>
      <rPr>
        <sz val="10"/>
        <rFont val="Calibri"/>
        <family val="2"/>
        <scheme val="minor"/>
      </rPr>
      <t>(recherche de substances prioritaires uniquement)</t>
    </r>
  </si>
  <si>
    <r>
      <t xml:space="preserve">Exemple d'application n°2 </t>
    </r>
    <r>
      <rPr>
        <sz val="10"/>
        <rFont val="Calibri"/>
        <family val="2"/>
        <scheme val="minor"/>
      </rPr>
      <t>(recherche de substances prioritaires et contextuelles)</t>
    </r>
  </si>
  <si>
    <t>Prioritaires</t>
  </si>
  <si>
    <r>
      <t xml:space="preserve">Contextuelles </t>
    </r>
    <r>
      <rPr>
        <i/>
        <sz val="10"/>
        <rFont val="Calibri"/>
        <family val="2"/>
        <scheme val="minor"/>
      </rPr>
      <t>(à compléter)</t>
    </r>
  </si>
  <si>
    <r>
      <t>Seuil</t>
    </r>
    <r>
      <rPr>
        <b/>
        <vertAlign val="subscript"/>
        <sz val="9"/>
        <rFont val="Calibri"/>
        <family val="2"/>
        <scheme val="minor"/>
      </rPr>
      <t>i</t>
    </r>
    <r>
      <rPr>
        <b/>
        <sz val="9"/>
        <rFont val="Calibri"/>
        <family val="2"/>
        <scheme val="minor"/>
      </rPr>
      <t xml:space="preserve"> (mg.kg</t>
    </r>
    <r>
      <rPr>
        <b/>
        <vertAlign val="superscript"/>
        <sz val="9"/>
        <rFont val="Calibri"/>
        <family val="2"/>
        <scheme val="minor"/>
      </rPr>
      <t>-1</t>
    </r>
    <r>
      <rPr>
        <b/>
        <sz val="9"/>
        <rFont val="Calibri"/>
        <family val="2"/>
        <scheme val="minor"/>
      </rPr>
      <t>)</t>
    </r>
  </si>
  <si>
    <t xml:space="preserve">CI = concentration inhibitrice à 50 % dans le cas de Microtox </t>
  </si>
  <si>
    <t>n = nombre de tests effectués</t>
  </si>
  <si>
    <t xml:space="preserve">avec :          </t>
  </si>
  <si>
    <t xml:space="preserve">ou CI = 100 % – % inhibition max obtenu au cours du test </t>
  </si>
  <si>
    <t>dans le cas des tests Nématode et Ostracode</t>
  </si>
  <si>
    <t xml:space="preserve">n </t>
  </si>
  <si>
    <r>
      <t>CI</t>
    </r>
    <r>
      <rPr>
        <b/>
        <vertAlign val="subscript"/>
        <sz val="10"/>
        <rFont val="Calibri"/>
        <family val="2"/>
        <scheme val="minor"/>
      </rPr>
      <t>Nématodes</t>
    </r>
  </si>
  <si>
    <r>
      <t>CI</t>
    </r>
    <r>
      <rPr>
        <b/>
        <vertAlign val="subscript"/>
        <sz val="10"/>
        <rFont val="Calibri"/>
        <family val="2"/>
        <scheme val="minor"/>
      </rPr>
      <t>Ostracodes</t>
    </r>
  </si>
  <si>
    <r>
      <t>CI</t>
    </r>
    <r>
      <rPr>
        <b/>
        <vertAlign val="subscript"/>
        <sz val="9"/>
        <rFont val="Calibri"/>
        <family val="2"/>
        <scheme val="minor"/>
      </rPr>
      <t>Nématodes</t>
    </r>
  </si>
  <si>
    <r>
      <t>CI</t>
    </r>
    <r>
      <rPr>
        <b/>
        <vertAlign val="subscript"/>
        <sz val="9"/>
        <rFont val="Calibri"/>
        <family val="2"/>
        <scheme val="minor"/>
      </rPr>
      <t>Ostracodes</t>
    </r>
  </si>
  <si>
    <r>
      <rPr>
        <b/>
        <i/>
        <sz val="9"/>
        <rFont val="Calibri"/>
        <family val="2"/>
        <scheme val="minor"/>
      </rPr>
      <t xml:space="preserve">ET (Equivalent toxique) </t>
    </r>
    <r>
      <rPr>
        <i/>
        <sz val="9"/>
        <rFont val="Calibri"/>
        <family val="2"/>
        <scheme val="minor"/>
      </rPr>
      <t xml:space="preserve">= 1/CI × 100 % </t>
    </r>
  </si>
  <si>
    <r>
      <rPr>
        <b/>
        <sz val="9"/>
        <rFont val="Calibri"/>
        <family val="2"/>
        <scheme val="minor"/>
      </rPr>
      <t>CI =</t>
    </r>
    <r>
      <rPr>
        <sz val="9"/>
        <rFont val="Calibri"/>
        <family val="2"/>
        <scheme val="minor"/>
      </rPr>
      <t xml:space="preserve"> concentration inhibitrice à 50 % dans le cas de Microtox </t>
    </r>
  </si>
  <si>
    <r>
      <t xml:space="preserve">ou </t>
    </r>
    <r>
      <rPr>
        <b/>
        <sz val="9"/>
        <rFont val="Calibri"/>
        <family val="2"/>
        <scheme val="minor"/>
      </rPr>
      <t xml:space="preserve">CI = </t>
    </r>
    <r>
      <rPr>
        <sz val="9"/>
        <rFont val="Calibri"/>
        <family val="2"/>
        <scheme val="minor"/>
      </rPr>
      <t xml:space="preserve">100 % – % inhibition maximum obtenu au cours du test </t>
    </r>
  </si>
  <si>
    <r>
      <rPr>
        <b/>
        <sz val="9"/>
        <rFont val="Calibri"/>
        <family val="2"/>
        <scheme val="minor"/>
      </rPr>
      <t xml:space="preserve">n = </t>
    </r>
    <r>
      <rPr>
        <sz val="9"/>
        <rFont val="Calibri"/>
        <family val="2"/>
        <scheme val="minor"/>
      </rPr>
      <t>nombre de tests effectués</t>
    </r>
  </si>
  <si>
    <t>LOG10 (ET)</t>
  </si>
  <si>
    <r>
      <rPr>
        <sz val="14"/>
        <rFont val="Wingdings"/>
        <charset val="2"/>
      </rPr>
      <t></t>
    </r>
    <r>
      <rPr>
        <sz val="14"/>
        <rFont val="Calibri"/>
        <family val="2"/>
        <scheme val="minor"/>
      </rPr>
      <t xml:space="preserve">  Feuille Exemple calcul HQc</t>
    </r>
  </si>
  <si>
    <r>
      <rPr>
        <sz val="14"/>
        <rFont val="Wingdings"/>
        <charset val="2"/>
      </rPr>
      <t></t>
    </r>
    <r>
      <rPr>
        <sz val="14"/>
        <rFont val="Calibri"/>
        <family val="2"/>
        <scheme val="minor"/>
      </rPr>
      <t>Feuille de calcul pour l'indice HQc</t>
    </r>
  </si>
  <si>
    <r>
      <rPr>
        <sz val="14"/>
        <rFont val="Wingdings"/>
        <charset val="2"/>
      </rPr>
      <t></t>
    </r>
    <r>
      <rPr>
        <sz val="14"/>
        <rFont val="Calibri"/>
        <family val="2"/>
        <scheme val="minor"/>
      </rPr>
      <t xml:space="preserve">  Feuille Exemple calcul indice H</t>
    </r>
  </si>
  <si>
    <r>
      <rPr>
        <sz val="14"/>
        <rFont val="Wingdings"/>
        <charset val="2"/>
      </rPr>
      <t></t>
    </r>
    <r>
      <rPr>
        <sz val="14"/>
        <rFont val="Calibri"/>
        <family val="2"/>
        <scheme val="minor"/>
      </rPr>
      <t>Feuille de calcul pour l'indice H</t>
    </r>
  </si>
  <si>
    <t xml:space="preserve">Notice pour remplir le tableur en annexe A du guide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</si>
</sst>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25" x14ac:knownFonts="1">
    <font>
      <sz val="8"/>
      <name val="Verdana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vertAlign val="subscript"/>
      <sz val="9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9"/>
      <color rgb="FF000000"/>
      <name val="Calibri"/>
      <family val="2"/>
      <scheme val="minor"/>
    </font>
    <font>
      <i/>
      <vertAlign val="subscript"/>
      <sz val="9"/>
      <name val="Calibri"/>
      <family val="2"/>
      <scheme val="minor"/>
    </font>
    <font>
      <sz val="8"/>
      <name val="Verdana"/>
      <family val="2"/>
    </font>
    <font>
      <b/>
      <sz val="8"/>
      <name val="Verdana"/>
      <family val="2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name val="Wingdings"/>
      <charset val="2"/>
    </font>
    <font>
      <sz val="14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Border="1"/>
    <xf numFmtId="0" fontId="0" fillId="2" borderId="0" xfId="0" applyFill="1" applyBorder="1"/>
    <xf numFmtId="0" fontId="0" fillId="2" borderId="5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3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7" borderId="9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7" fillId="0" borderId="0" xfId="0" applyFont="1"/>
    <xf numFmtId="0" fontId="2" fillId="0" borderId="0" xfId="0" applyFont="1"/>
    <xf numFmtId="0" fontId="2" fillId="0" borderId="0" xfId="0" applyFont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/>
    </xf>
    <xf numFmtId="0" fontId="5" fillId="0" borderId="9" xfId="0" applyFont="1" applyFill="1" applyBorder="1" applyAlignment="1">
      <alignment horizontal="center" wrapText="1"/>
    </xf>
    <xf numFmtId="0" fontId="3" fillId="8" borderId="9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13" borderId="9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0" fontId="11" fillId="2" borderId="4" xfId="0" applyFont="1" applyFill="1" applyBorder="1"/>
    <xf numFmtId="0" fontId="2" fillId="2" borderId="6" xfId="0" applyFont="1" applyFill="1" applyBorder="1"/>
    <xf numFmtId="2" fontId="2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5" fillId="2" borderId="4" xfId="0" applyFont="1" applyFill="1" applyBorder="1"/>
    <xf numFmtId="0" fontId="3" fillId="2" borderId="4" xfId="0" applyFont="1" applyFill="1" applyBorder="1" applyAlignment="1">
      <alignment horizontal="left" vertical="center"/>
    </xf>
    <xf numFmtId="165" fontId="3" fillId="0" borderId="9" xfId="0" applyNumberFormat="1" applyFont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7" fillId="2" borderId="4" xfId="0" applyFont="1" applyFill="1" applyBorder="1"/>
    <xf numFmtId="0" fontId="7" fillId="2" borderId="0" xfId="0" applyFont="1" applyFill="1" applyBorder="1"/>
    <xf numFmtId="0" fontId="7" fillId="2" borderId="5" xfId="0" applyFont="1" applyFill="1" applyBorder="1"/>
    <xf numFmtId="0" fontId="2" fillId="2" borderId="0" xfId="0" applyFont="1" applyFill="1" applyBorder="1"/>
    <xf numFmtId="0" fontId="2" fillId="6" borderId="9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wrapText="1"/>
    </xf>
    <xf numFmtId="164" fontId="15" fillId="4" borderId="9" xfId="0" applyNumberFormat="1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164" fontId="15" fillId="4" borderId="9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2" borderId="3" xfId="0" applyFill="1" applyBorder="1"/>
    <xf numFmtId="0" fontId="16" fillId="0" borderId="0" xfId="0" applyFont="1"/>
    <xf numFmtId="0" fontId="12" fillId="0" borderId="0" xfId="0" applyFont="1"/>
    <xf numFmtId="0" fontId="5" fillId="2" borderId="4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1" fillId="2" borderId="1" xfId="0" applyFont="1" applyFill="1" applyBorder="1"/>
    <xf numFmtId="0" fontId="16" fillId="2" borderId="2" xfId="0" applyFont="1" applyFill="1" applyBorder="1"/>
    <xf numFmtId="0" fontId="16" fillId="2" borderId="3" xfId="0" applyFont="1" applyFill="1" applyBorder="1"/>
    <xf numFmtId="0" fontId="2" fillId="2" borderId="6" xfId="0" applyFont="1" applyFill="1" applyBorder="1" applyAlignment="1">
      <alignment vertical="center"/>
    </xf>
    <xf numFmtId="0" fontId="7" fillId="2" borderId="8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13" fillId="0" borderId="0" xfId="0" applyFont="1"/>
    <xf numFmtId="0" fontId="1" fillId="4" borderId="9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13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/>
    </xf>
    <xf numFmtId="0" fontId="5" fillId="12" borderId="10" xfId="0" applyFont="1" applyFill="1" applyBorder="1" applyAlignment="1">
      <alignment horizontal="center"/>
    </xf>
    <xf numFmtId="0" fontId="5" fillId="11" borderId="1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/>
    </xf>
    <xf numFmtId="0" fontId="1" fillId="2" borderId="2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2" fontId="2" fillId="14" borderId="1" xfId="0" applyNumberFormat="1" applyFont="1" applyFill="1" applyBorder="1" applyAlignment="1">
      <alignment horizontal="center"/>
    </xf>
    <xf numFmtId="2" fontId="2" fillId="14" borderId="2" xfId="0" applyNumberFormat="1" applyFont="1" applyFill="1" applyBorder="1" applyAlignment="1">
      <alignment horizontal="center"/>
    </xf>
    <xf numFmtId="2" fontId="2" fillId="14" borderId="3" xfId="0" applyNumberFormat="1" applyFont="1" applyFill="1" applyBorder="1" applyAlignment="1">
      <alignment horizontal="center"/>
    </xf>
    <xf numFmtId="2" fontId="2" fillId="14" borderId="4" xfId="0" applyNumberFormat="1" applyFont="1" applyFill="1" applyBorder="1" applyAlignment="1">
      <alignment horizontal="center"/>
    </xf>
    <xf numFmtId="2" fontId="2" fillId="14" borderId="0" xfId="0" applyNumberFormat="1" applyFont="1" applyFill="1" applyBorder="1" applyAlignment="1">
      <alignment horizontal="center"/>
    </xf>
    <xf numFmtId="2" fontId="2" fillId="14" borderId="5" xfId="0" applyNumberFormat="1" applyFont="1" applyFill="1" applyBorder="1" applyAlignment="1">
      <alignment horizontal="center"/>
    </xf>
    <xf numFmtId="2" fontId="2" fillId="14" borderId="6" xfId="0" applyNumberFormat="1" applyFont="1" applyFill="1" applyBorder="1" applyAlignment="1">
      <alignment horizontal="center"/>
    </xf>
    <xf numFmtId="2" fontId="2" fillId="14" borderId="7" xfId="0" applyNumberFormat="1" applyFont="1" applyFill="1" applyBorder="1" applyAlignment="1">
      <alignment horizontal="center"/>
    </xf>
    <xf numFmtId="2" fontId="2" fillId="14" borderId="8" xfId="0" applyNumberFormat="1" applyFont="1" applyFill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14" borderId="10" xfId="0" applyFont="1" applyFill="1" applyBorder="1" applyAlignment="1">
      <alignment horizontal="center"/>
    </xf>
    <xf numFmtId="0" fontId="2" fillId="14" borderId="15" xfId="0" applyFont="1" applyFill="1" applyBorder="1" applyAlignment="1">
      <alignment horizontal="center"/>
    </xf>
    <xf numFmtId="0" fontId="2" fillId="14" borderId="14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2" fontId="2" fillId="14" borderId="10" xfId="0" applyNumberFormat="1" applyFont="1" applyFill="1" applyBorder="1" applyAlignment="1">
      <alignment horizontal="center"/>
    </xf>
    <xf numFmtId="2" fontId="2" fillId="14" borderId="15" xfId="0" applyNumberFormat="1" applyFont="1" applyFill="1" applyBorder="1" applyAlignment="1">
      <alignment horizontal="center"/>
    </xf>
    <xf numFmtId="2" fontId="2" fillId="14" borderId="14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14" borderId="3" xfId="0" applyFont="1" applyFill="1" applyBorder="1" applyAlignment="1">
      <alignment horizontal="center"/>
    </xf>
    <xf numFmtId="0" fontId="2" fillId="14" borderId="5" xfId="0" applyFont="1" applyFill="1" applyBorder="1" applyAlignment="1">
      <alignment horizontal="center"/>
    </xf>
    <xf numFmtId="0" fontId="2" fillId="14" borderId="8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7" borderId="11" xfId="0" applyFont="1" applyFill="1" applyBorder="1" applyAlignment="1"/>
    <xf numFmtId="0" fontId="6" fillId="7" borderId="13" xfId="0" applyFont="1" applyFill="1" applyBorder="1" applyAlignment="1"/>
    <xf numFmtId="0" fontId="1" fillId="0" borderId="3" xfId="0" applyFont="1" applyBorder="1" applyAlignment="1">
      <alignment horizontal="center" vertical="center"/>
    </xf>
    <xf numFmtId="0" fontId="20" fillId="15" borderId="14" xfId="0" applyFont="1" applyFill="1" applyBorder="1" applyAlignment="1">
      <alignment horizontal="center"/>
    </xf>
    <xf numFmtId="1" fontId="21" fillId="15" borderId="8" xfId="0" applyNumberFormat="1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22" fillId="2" borderId="4" xfId="0" applyFont="1" applyFill="1" applyBorder="1"/>
    <xf numFmtId="0" fontId="24" fillId="2" borderId="0" xfId="0" applyFont="1" applyFill="1" applyBorder="1"/>
    <xf numFmtId="164" fontId="1" fillId="4" borderId="9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2" fontId="2" fillId="14" borderId="9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wrapText="1"/>
    </xf>
    <xf numFmtId="0" fontId="1" fillId="12" borderId="9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 vertical="center" textRotation="90"/>
    </xf>
    <xf numFmtId="0" fontId="5" fillId="0" borderId="9" xfId="0" applyFont="1" applyBorder="1" applyAlignment="1">
      <alignment horizontal="center"/>
    </xf>
    <xf numFmtId="0" fontId="5" fillId="0" borderId="9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12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/>
    </xf>
    <xf numFmtId="0" fontId="5" fillId="12" borderId="9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5" fillId="12" borderId="10" xfId="0" applyFont="1" applyFill="1" applyBorder="1" applyAlignment="1">
      <alignment horizontal="center"/>
    </xf>
    <xf numFmtId="0" fontId="5" fillId="11" borderId="10" xfId="0" applyFont="1" applyFill="1" applyBorder="1" applyAlignment="1">
      <alignment horizontal="center"/>
    </xf>
  </cellXfs>
  <cellStyles count="1">
    <cellStyle name="Normal" xfId="0" builtinId="0"/>
  </cellStyles>
  <dxfs count="100"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1016001</xdr:colOff>
      <xdr:row>0</xdr:row>
      <xdr:rowOff>47625</xdr:rowOff>
    </xdr:from>
    <xdr:to>
      <xdr:col>1</xdr:col>
      <xdr:colOff>941920</xdr:colOff>
      <xdr:row>3</xdr:row>
      <xdr:rowOff>117648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1" y="47625"/>
          <a:ext cx="1743607" cy="530398"/>
        </a:xfrm>
        <a:prstGeom prst="rect">
          <a:avLst/>
        </a:prstGeom>
      </xdr:spPr>
    </xdr:pic>
    <xdr:clientData/>
  </xdr:twoCellAnchor>
  <xdr:twoCellAnchor editAs="oneCell">
    <xdr:from>
      <xdr:col>1</xdr:col>
      <xdr:colOff>881062</xdr:colOff>
      <xdr:row>26</xdr:row>
      <xdr:rowOff>0</xdr:rowOff>
    </xdr:from>
    <xdr:to>
      <xdr:col>3</xdr:col>
      <xdr:colOff>94382</xdr:colOff>
      <xdr:row>26</xdr:row>
      <xdr:rowOff>329213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98750" y="4341813"/>
          <a:ext cx="975445" cy="329213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666750</xdr:colOff>
      <xdr:row>26</xdr:row>
      <xdr:rowOff>0</xdr:rowOff>
    </xdr:from>
    <xdr:to>
      <xdr:col>5</xdr:col>
      <xdr:colOff>86445</xdr:colOff>
      <xdr:row>26</xdr:row>
      <xdr:rowOff>329213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46563" y="4341813"/>
          <a:ext cx="975445" cy="329213"/>
        </a:xfrm>
        <a:prstGeom prst="rect">
          <a:avLst/>
        </a:prstGeom>
      </xdr:spPr>
    </xdr:pic>
    <xdr:clientData/>
  </xdr:twoCellAnchor>
  <xdr:twoCellAnchor editAs="oneCell">
    <xdr:from>
      <xdr:col>3</xdr:col>
      <xdr:colOff>674687</xdr:colOff>
      <xdr:row>44</xdr:row>
      <xdr:rowOff>0</xdr:rowOff>
    </xdr:from>
    <xdr:to>
      <xdr:col>5</xdr:col>
      <xdr:colOff>94382</xdr:colOff>
      <xdr:row>44</xdr:row>
      <xdr:rowOff>329213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54500" y="7612063"/>
          <a:ext cx="975445" cy="329213"/>
        </a:xfrm>
        <a:prstGeom prst="rect">
          <a:avLst/>
        </a:prstGeom>
      </xdr:spPr>
    </xdr:pic>
    <xdr:clientData/>
  </xdr:twoCellAnchor>
  <xdr:twoCellAnchor editAs="oneCell">
    <xdr:from>
      <xdr:col>1</xdr:col>
      <xdr:colOff>881063</xdr:colOff>
      <xdr:row>43</xdr:row>
      <xdr:rowOff>142875</xdr:rowOff>
    </xdr:from>
    <xdr:to>
      <xdr:col>3</xdr:col>
      <xdr:colOff>94383</xdr:colOff>
      <xdr:row>44</xdr:row>
      <xdr:rowOff>321275</xdr:rowOff>
    </xdr:to>
    <xdr:pic>
      <xdr:nvPicPr>
        <xdr:cNvPr id="14" name="Image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98751" y="7604125"/>
          <a:ext cx="975445" cy="3292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995796</xdr:colOff>
      <xdr:row>0</xdr:row>
      <xdr:rowOff>43296</xdr:rowOff>
    </xdr:from>
    <xdr:to>
      <xdr:col>2</xdr:col>
      <xdr:colOff>920994</xdr:colOff>
      <xdr:row>3</xdr:row>
      <xdr:rowOff>97444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5569" y="43296"/>
          <a:ext cx="1743607" cy="530398"/>
        </a:xfrm>
        <a:prstGeom prst="rect">
          <a:avLst/>
        </a:prstGeom>
      </xdr:spPr>
    </xdr:pic>
    <xdr:clientData/>
  </xdr:twoCellAnchor>
  <xdr:twoCellAnchor editAs="oneCell">
    <xdr:from>
      <xdr:col>2</xdr:col>
      <xdr:colOff>900545</xdr:colOff>
      <xdr:row>36</xdr:row>
      <xdr:rowOff>8659</xdr:rowOff>
    </xdr:from>
    <xdr:to>
      <xdr:col>4</xdr:col>
      <xdr:colOff>74899</xdr:colOff>
      <xdr:row>36</xdr:row>
      <xdr:rowOff>337872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78727" y="6104659"/>
          <a:ext cx="975445" cy="329213"/>
        </a:xfrm>
        <a:prstGeom prst="rect">
          <a:avLst/>
        </a:prstGeom>
      </xdr:spPr>
    </xdr:pic>
    <xdr:clientData/>
  </xdr:twoCellAnchor>
  <xdr:twoCellAnchor editAs="oneCell">
    <xdr:from>
      <xdr:col>4</xdr:col>
      <xdr:colOff>658092</xdr:colOff>
      <xdr:row>36</xdr:row>
      <xdr:rowOff>0</xdr:rowOff>
    </xdr:from>
    <xdr:to>
      <xdr:col>6</xdr:col>
      <xdr:colOff>66242</xdr:colOff>
      <xdr:row>36</xdr:row>
      <xdr:rowOff>329213</xdr:rowOff>
    </xdr:to>
    <xdr:pic>
      <xdr:nvPicPr>
        <xdr:cNvPr id="44" name="Image 4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37365" y="6096000"/>
          <a:ext cx="975445" cy="329213"/>
        </a:xfrm>
        <a:prstGeom prst="rect">
          <a:avLst/>
        </a:prstGeom>
      </xdr:spPr>
    </xdr:pic>
    <xdr:clientData/>
  </xdr:twoCellAnchor>
  <xdr:twoCellAnchor editAs="oneCell">
    <xdr:from>
      <xdr:col>6</xdr:col>
      <xdr:colOff>718705</xdr:colOff>
      <xdr:row>36</xdr:row>
      <xdr:rowOff>8659</xdr:rowOff>
    </xdr:from>
    <xdr:to>
      <xdr:col>8</xdr:col>
      <xdr:colOff>92218</xdr:colOff>
      <xdr:row>36</xdr:row>
      <xdr:rowOff>337872</xdr:rowOff>
    </xdr:to>
    <xdr:pic>
      <xdr:nvPicPr>
        <xdr:cNvPr id="45" name="Image 4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5273" y="6104659"/>
          <a:ext cx="975445" cy="329213"/>
        </a:xfrm>
        <a:prstGeom prst="rect">
          <a:avLst/>
        </a:prstGeom>
      </xdr:spPr>
    </xdr:pic>
    <xdr:clientData/>
  </xdr:twoCellAnchor>
  <xdr:twoCellAnchor editAs="oneCell">
    <xdr:from>
      <xdr:col>8</xdr:col>
      <xdr:colOff>718704</xdr:colOff>
      <xdr:row>36</xdr:row>
      <xdr:rowOff>0</xdr:rowOff>
    </xdr:from>
    <xdr:to>
      <xdr:col>10</xdr:col>
      <xdr:colOff>48922</xdr:colOff>
      <xdr:row>36</xdr:row>
      <xdr:rowOff>329213</xdr:rowOff>
    </xdr:to>
    <xdr:pic>
      <xdr:nvPicPr>
        <xdr:cNvPr id="46" name="Image 4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67204" y="6096000"/>
          <a:ext cx="975445" cy="329213"/>
        </a:xfrm>
        <a:prstGeom prst="rect">
          <a:avLst/>
        </a:prstGeom>
      </xdr:spPr>
    </xdr:pic>
    <xdr:clientData/>
  </xdr:twoCellAnchor>
  <xdr:twoCellAnchor editAs="oneCell">
    <xdr:from>
      <xdr:col>10</xdr:col>
      <xdr:colOff>675410</xdr:colOff>
      <xdr:row>36</xdr:row>
      <xdr:rowOff>0</xdr:rowOff>
    </xdr:from>
    <xdr:to>
      <xdr:col>12</xdr:col>
      <xdr:colOff>83559</xdr:colOff>
      <xdr:row>36</xdr:row>
      <xdr:rowOff>329213</xdr:rowOff>
    </xdr:to>
    <xdr:pic>
      <xdr:nvPicPr>
        <xdr:cNvPr id="47" name="Image 4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69137" y="6096000"/>
          <a:ext cx="975445" cy="329213"/>
        </a:xfrm>
        <a:prstGeom prst="rect">
          <a:avLst/>
        </a:prstGeom>
      </xdr:spPr>
    </xdr:pic>
    <xdr:clientData/>
  </xdr:twoCellAnchor>
  <xdr:twoCellAnchor editAs="oneCell">
    <xdr:from>
      <xdr:col>12</xdr:col>
      <xdr:colOff>692728</xdr:colOff>
      <xdr:row>36</xdr:row>
      <xdr:rowOff>8659</xdr:rowOff>
    </xdr:from>
    <xdr:to>
      <xdr:col>14</xdr:col>
      <xdr:colOff>92219</xdr:colOff>
      <xdr:row>36</xdr:row>
      <xdr:rowOff>337872</xdr:rowOff>
    </xdr:to>
    <xdr:pic>
      <xdr:nvPicPr>
        <xdr:cNvPr id="48" name="Image 4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53751" y="6104659"/>
          <a:ext cx="975445" cy="329213"/>
        </a:xfrm>
        <a:prstGeom prst="rect">
          <a:avLst/>
        </a:prstGeom>
      </xdr:spPr>
    </xdr:pic>
    <xdr:clientData/>
  </xdr:twoCellAnchor>
  <xdr:twoCellAnchor editAs="oneCell">
    <xdr:from>
      <xdr:col>14</xdr:col>
      <xdr:colOff>701386</xdr:colOff>
      <xdr:row>36</xdr:row>
      <xdr:rowOff>25977</xdr:rowOff>
    </xdr:from>
    <xdr:to>
      <xdr:col>16</xdr:col>
      <xdr:colOff>83558</xdr:colOff>
      <xdr:row>37</xdr:row>
      <xdr:rowOff>167</xdr:rowOff>
    </xdr:to>
    <xdr:pic>
      <xdr:nvPicPr>
        <xdr:cNvPr id="49" name="Image 4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38363" y="6121977"/>
          <a:ext cx="975445" cy="329213"/>
        </a:xfrm>
        <a:prstGeom prst="rect">
          <a:avLst/>
        </a:prstGeom>
      </xdr:spPr>
    </xdr:pic>
    <xdr:clientData/>
  </xdr:twoCellAnchor>
  <xdr:twoCellAnchor editAs="oneCell">
    <xdr:from>
      <xdr:col>16</xdr:col>
      <xdr:colOff>684068</xdr:colOff>
      <xdr:row>36</xdr:row>
      <xdr:rowOff>0</xdr:rowOff>
    </xdr:from>
    <xdr:to>
      <xdr:col>18</xdr:col>
      <xdr:colOff>83558</xdr:colOff>
      <xdr:row>36</xdr:row>
      <xdr:rowOff>329213</xdr:rowOff>
    </xdr:to>
    <xdr:pic>
      <xdr:nvPicPr>
        <xdr:cNvPr id="50" name="Image 4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14318" y="6096000"/>
          <a:ext cx="975445" cy="329213"/>
        </a:xfrm>
        <a:prstGeom prst="rect">
          <a:avLst/>
        </a:prstGeom>
      </xdr:spPr>
    </xdr:pic>
    <xdr:clientData/>
  </xdr:twoCellAnchor>
  <xdr:twoCellAnchor editAs="oneCell">
    <xdr:from>
      <xdr:col>18</xdr:col>
      <xdr:colOff>692727</xdr:colOff>
      <xdr:row>36</xdr:row>
      <xdr:rowOff>17318</xdr:rowOff>
    </xdr:from>
    <xdr:to>
      <xdr:col>20</xdr:col>
      <xdr:colOff>92218</xdr:colOff>
      <xdr:row>36</xdr:row>
      <xdr:rowOff>346531</xdr:rowOff>
    </xdr:to>
    <xdr:pic>
      <xdr:nvPicPr>
        <xdr:cNvPr id="51" name="Image 5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98932" y="6113318"/>
          <a:ext cx="975445" cy="329213"/>
        </a:xfrm>
        <a:prstGeom prst="rect">
          <a:avLst/>
        </a:prstGeom>
      </xdr:spPr>
    </xdr:pic>
    <xdr:clientData/>
  </xdr:twoCellAnchor>
  <xdr:twoCellAnchor editAs="oneCell">
    <xdr:from>
      <xdr:col>20</xdr:col>
      <xdr:colOff>692727</xdr:colOff>
      <xdr:row>36</xdr:row>
      <xdr:rowOff>0</xdr:rowOff>
    </xdr:from>
    <xdr:to>
      <xdr:col>22</xdr:col>
      <xdr:colOff>83558</xdr:colOff>
      <xdr:row>36</xdr:row>
      <xdr:rowOff>329213</xdr:rowOff>
    </xdr:to>
    <xdr:pic>
      <xdr:nvPicPr>
        <xdr:cNvPr id="52" name="Image 5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74886" y="6096000"/>
          <a:ext cx="975445" cy="329213"/>
        </a:xfrm>
        <a:prstGeom prst="rect">
          <a:avLst/>
        </a:prstGeom>
      </xdr:spPr>
    </xdr:pic>
    <xdr:clientData/>
  </xdr:twoCellAnchor>
  <xdr:twoCellAnchor editAs="oneCell">
    <xdr:from>
      <xdr:col>22</xdr:col>
      <xdr:colOff>701387</xdr:colOff>
      <xdr:row>36</xdr:row>
      <xdr:rowOff>0</xdr:rowOff>
    </xdr:from>
    <xdr:to>
      <xdr:col>24</xdr:col>
      <xdr:colOff>83560</xdr:colOff>
      <xdr:row>36</xdr:row>
      <xdr:rowOff>329213</xdr:rowOff>
    </xdr:to>
    <xdr:pic>
      <xdr:nvPicPr>
        <xdr:cNvPr id="53" name="Image 5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68160" y="6096000"/>
          <a:ext cx="975445" cy="329213"/>
        </a:xfrm>
        <a:prstGeom prst="rect">
          <a:avLst/>
        </a:prstGeom>
      </xdr:spPr>
    </xdr:pic>
    <xdr:clientData/>
  </xdr:twoCellAnchor>
  <xdr:twoCellAnchor editAs="oneCell">
    <xdr:from>
      <xdr:col>24</xdr:col>
      <xdr:colOff>701387</xdr:colOff>
      <xdr:row>36</xdr:row>
      <xdr:rowOff>8660</xdr:rowOff>
    </xdr:from>
    <xdr:to>
      <xdr:col>26</xdr:col>
      <xdr:colOff>57582</xdr:colOff>
      <xdr:row>36</xdr:row>
      <xdr:rowOff>337873</xdr:rowOff>
    </xdr:to>
    <xdr:pic>
      <xdr:nvPicPr>
        <xdr:cNvPr id="54" name="Image 5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61432" y="6104660"/>
          <a:ext cx="975445" cy="329213"/>
        </a:xfrm>
        <a:prstGeom prst="rect">
          <a:avLst/>
        </a:prstGeom>
      </xdr:spPr>
    </xdr:pic>
    <xdr:clientData/>
  </xdr:twoCellAnchor>
  <xdr:twoCellAnchor editAs="oneCell">
    <xdr:from>
      <xdr:col>26</xdr:col>
      <xdr:colOff>701387</xdr:colOff>
      <xdr:row>36</xdr:row>
      <xdr:rowOff>8659</xdr:rowOff>
    </xdr:from>
    <xdr:to>
      <xdr:col>28</xdr:col>
      <xdr:colOff>118195</xdr:colOff>
      <xdr:row>36</xdr:row>
      <xdr:rowOff>337872</xdr:rowOff>
    </xdr:to>
    <xdr:pic>
      <xdr:nvPicPr>
        <xdr:cNvPr id="55" name="Image 5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80682" y="6104659"/>
          <a:ext cx="975445" cy="329213"/>
        </a:xfrm>
        <a:prstGeom prst="rect">
          <a:avLst/>
        </a:prstGeom>
      </xdr:spPr>
    </xdr:pic>
    <xdr:clientData/>
  </xdr:twoCellAnchor>
  <xdr:twoCellAnchor editAs="oneCell">
    <xdr:from>
      <xdr:col>28</xdr:col>
      <xdr:colOff>684068</xdr:colOff>
      <xdr:row>36</xdr:row>
      <xdr:rowOff>0</xdr:rowOff>
    </xdr:from>
    <xdr:to>
      <xdr:col>30</xdr:col>
      <xdr:colOff>74900</xdr:colOff>
      <xdr:row>36</xdr:row>
      <xdr:rowOff>329213</xdr:rowOff>
    </xdr:to>
    <xdr:pic>
      <xdr:nvPicPr>
        <xdr:cNvPr id="56" name="Image 5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2000" y="6096000"/>
          <a:ext cx="975445" cy="329213"/>
        </a:xfrm>
        <a:prstGeom prst="rect">
          <a:avLst/>
        </a:prstGeom>
      </xdr:spPr>
    </xdr:pic>
    <xdr:clientData/>
  </xdr:twoCellAnchor>
  <xdr:twoCellAnchor editAs="oneCell">
    <xdr:from>
      <xdr:col>30</xdr:col>
      <xdr:colOff>684069</xdr:colOff>
      <xdr:row>36</xdr:row>
      <xdr:rowOff>0</xdr:rowOff>
    </xdr:from>
    <xdr:to>
      <xdr:col>32</xdr:col>
      <xdr:colOff>83559</xdr:colOff>
      <xdr:row>36</xdr:row>
      <xdr:rowOff>329213</xdr:rowOff>
    </xdr:to>
    <xdr:pic>
      <xdr:nvPicPr>
        <xdr:cNvPr id="57" name="Image 5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206614" y="6096000"/>
          <a:ext cx="975445" cy="3292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269874</xdr:colOff>
      <xdr:row>0</xdr:row>
      <xdr:rowOff>39687</xdr:rowOff>
    </xdr:from>
    <xdr:to>
      <xdr:col>6</xdr:col>
      <xdr:colOff>31307</xdr:colOff>
      <xdr:row>3</xdr:row>
      <xdr:rowOff>90846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4" y="39687"/>
          <a:ext cx="1499746" cy="4877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222250</xdr:colOff>
      <xdr:row>0</xdr:row>
      <xdr:rowOff>0</xdr:rowOff>
    </xdr:from>
    <xdr:to>
      <xdr:col>5</xdr:col>
      <xdr:colOff>563121</xdr:colOff>
      <xdr:row>3</xdr:row>
      <xdr:rowOff>51159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" y="0"/>
          <a:ext cx="1499746" cy="487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square" rtlCol="0" anchor="ctr">
        <a:noAutofit/>
      </a:bodyPr>
      <a:lstStyle>
        <a:defPPr>
          <a:defRPr sz="1600" b="0" i="1">
            <a:latin typeface="Cambria Math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"/>
  <sheetViews>
    <sheetView workbookViewId="0">
      <selection activeCell="F23" sqref="F23"/>
    </sheetView>
  </sheetViews>
  <sheetFormatPr baseColWidth="10" defaultRowHeight="10.5" x14ac:dyDescent="0.15"/>
  <sheetData>
    <row r="3" spans="2:8" ht="18.75" x14ac:dyDescent="0.3">
      <c r="B3" s="149" t="s">
        <v>85</v>
      </c>
      <c r="C3" s="150"/>
      <c r="D3" s="150"/>
      <c r="E3" s="150"/>
      <c r="F3" s="150"/>
      <c r="G3" s="150"/>
      <c r="H3" s="151"/>
    </row>
    <row r="4" spans="2:8" x14ac:dyDescent="0.15">
      <c r="B4" s="6"/>
      <c r="C4" s="4"/>
      <c r="D4" s="4"/>
      <c r="E4" s="4"/>
      <c r="F4" s="4"/>
      <c r="G4" s="4"/>
      <c r="H4" s="5"/>
    </row>
    <row r="5" spans="2:8" ht="18.75" x14ac:dyDescent="0.3">
      <c r="B5" s="144" t="s">
        <v>81</v>
      </c>
      <c r="C5" s="145"/>
      <c r="D5" s="145"/>
      <c r="E5" s="4"/>
      <c r="F5" s="4"/>
      <c r="G5" s="4"/>
      <c r="H5" s="5"/>
    </row>
    <row r="6" spans="2:8" ht="18.75" x14ac:dyDescent="0.3">
      <c r="B6" s="144" t="s">
        <v>82</v>
      </c>
      <c r="C6" s="145"/>
      <c r="D6" s="145"/>
      <c r="E6" s="4"/>
      <c r="F6" s="4"/>
      <c r="G6" s="4"/>
      <c r="H6" s="5"/>
    </row>
    <row r="7" spans="2:8" ht="18.75" x14ac:dyDescent="0.3">
      <c r="B7" s="144" t="s">
        <v>83</v>
      </c>
      <c r="C7" s="145"/>
      <c r="D7" s="145"/>
      <c r="E7" s="4"/>
      <c r="F7" s="4"/>
      <c r="G7" s="4"/>
      <c r="H7" s="5"/>
    </row>
    <row r="8" spans="2:8" ht="18.75" x14ac:dyDescent="0.3">
      <c r="B8" s="144" t="s">
        <v>84</v>
      </c>
      <c r="C8" s="145"/>
      <c r="D8" s="145"/>
      <c r="E8" s="4"/>
      <c r="F8" s="4"/>
      <c r="G8" s="4"/>
      <c r="H8" s="5"/>
    </row>
    <row r="9" spans="2:8" x14ac:dyDescent="0.15">
      <c r="B9" s="6"/>
      <c r="C9" s="4"/>
      <c r="D9" s="4"/>
      <c r="E9" s="4"/>
      <c r="F9" s="4"/>
      <c r="G9" s="4"/>
      <c r="H9" s="5"/>
    </row>
    <row r="10" spans="2:8" x14ac:dyDescent="0.15">
      <c r="B10" s="6"/>
      <c r="C10" s="4"/>
      <c r="D10" s="4"/>
      <c r="E10" s="4"/>
      <c r="F10" s="4"/>
      <c r="G10" s="4"/>
      <c r="H10" s="5"/>
    </row>
    <row r="11" spans="2:8" x14ac:dyDescent="0.15">
      <c r="B11" s="46"/>
      <c r="C11" s="4"/>
      <c r="D11" s="4"/>
      <c r="E11" s="4"/>
      <c r="F11" s="4"/>
      <c r="G11" s="4"/>
      <c r="H11" s="5"/>
    </row>
    <row r="12" spans="2:8" x14ac:dyDescent="0.15">
      <c r="B12" s="6"/>
      <c r="C12" s="4"/>
      <c r="D12" s="4"/>
      <c r="E12" s="4"/>
      <c r="F12" s="4"/>
      <c r="G12" s="4"/>
      <c r="H12" s="5"/>
    </row>
    <row r="13" spans="2:8" x14ac:dyDescent="0.15">
      <c r="B13" s="6"/>
      <c r="C13" s="4"/>
      <c r="D13" s="4"/>
      <c r="E13" s="4"/>
      <c r="F13" s="4"/>
      <c r="G13" s="4"/>
      <c r="H13" s="5"/>
    </row>
    <row r="14" spans="2:8" x14ac:dyDescent="0.15">
      <c r="B14" s="7"/>
      <c r="C14" s="8"/>
      <c r="D14" s="8"/>
      <c r="E14" s="8"/>
      <c r="F14" s="8"/>
      <c r="G14" s="8"/>
      <c r="H14" s="9"/>
    </row>
  </sheetData>
  <sheetProtection sheet="1" objects="1" scenarios="1"/>
  <mergeCells count="1">
    <mergeCell ref="B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topLeftCell="A19" zoomScale="120" zoomScaleNormal="120" workbookViewId="0">
      <pane xSplit="2" topLeftCell="C1" activePane="topRight" state="frozen"/>
      <selection pane="topRight" activeCell="I34" sqref="I34"/>
    </sheetView>
  </sheetViews>
  <sheetFormatPr baseColWidth="10" defaultRowHeight="10.5" x14ac:dyDescent="0.15"/>
  <cols>
    <col min="1" max="1" width="27.28515625" customWidth="1"/>
    <col min="2" max="2" width="14.28515625" customWidth="1"/>
    <col min="3" max="3" width="12.140625" customWidth="1"/>
    <col min="4" max="4" width="11.140625" customWidth="1"/>
    <col min="5" max="5" width="12.140625" customWidth="1"/>
    <col min="6" max="6" width="11.7109375" customWidth="1"/>
  </cols>
  <sheetData>
    <row r="1" spans="1:6" ht="12.75" x14ac:dyDescent="0.2">
      <c r="A1" s="66" t="s">
        <v>26</v>
      </c>
      <c r="B1" s="19"/>
    </row>
    <row r="2" spans="1:6" ht="12" x14ac:dyDescent="0.2">
      <c r="A2" s="51"/>
      <c r="B2" s="22"/>
    </row>
    <row r="3" spans="1:6" ht="12" x14ac:dyDescent="0.2">
      <c r="A3" s="51"/>
      <c r="B3" s="22"/>
    </row>
    <row r="4" spans="1:6" ht="12" x14ac:dyDescent="0.2">
      <c r="A4" s="20"/>
      <c r="B4" s="21"/>
    </row>
    <row r="5" spans="1:6" ht="13.5" x14ac:dyDescent="0.25">
      <c r="A5" s="27" t="s">
        <v>32</v>
      </c>
      <c r="B5" s="22"/>
    </row>
    <row r="6" spans="1:6" ht="13.5" x14ac:dyDescent="0.25">
      <c r="A6" s="20" t="s">
        <v>33</v>
      </c>
      <c r="B6" s="22"/>
    </row>
    <row r="7" spans="1:6" ht="12" x14ac:dyDescent="0.2">
      <c r="A7" s="47" t="s">
        <v>51</v>
      </c>
      <c r="B7" s="23"/>
    </row>
    <row r="8" spans="1:6" ht="9" customHeight="1" x14ac:dyDescent="0.2">
      <c r="A8" s="57"/>
      <c r="B8" s="68"/>
    </row>
    <row r="9" spans="1:6" ht="12.75" x14ac:dyDescent="0.2">
      <c r="A9" s="152" t="s">
        <v>14</v>
      </c>
      <c r="B9" s="153"/>
    </row>
    <row r="10" spans="1:6" ht="12" x14ac:dyDescent="0.2">
      <c r="A10" s="11" t="s">
        <v>27</v>
      </c>
      <c r="B10" s="32" t="s">
        <v>45</v>
      </c>
    </row>
    <row r="11" spans="1:6" ht="12" x14ac:dyDescent="0.2">
      <c r="A11" s="11" t="s">
        <v>29</v>
      </c>
      <c r="B11" s="154" t="s">
        <v>46</v>
      </c>
    </row>
    <row r="12" spans="1:6" ht="25.5" x14ac:dyDescent="0.25">
      <c r="A12" s="31" t="s">
        <v>50</v>
      </c>
      <c r="B12" s="155"/>
    </row>
    <row r="13" spans="1:6" ht="12.75" customHeight="1" x14ac:dyDescent="0.2">
      <c r="A13" s="11" t="s">
        <v>28</v>
      </c>
      <c r="B13" s="33" t="s">
        <v>47</v>
      </c>
    </row>
    <row r="14" spans="1:6" ht="12.75" customHeight="1" x14ac:dyDescent="0.2">
      <c r="B14" s="16"/>
    </row>
    <row r="15" spans="1:6" ht="24.75" customHeight="1" x14ac:dyDescent="0.2">
      <c r="A15" s="158" t="s">
        <v>61</v>
      </c>
      <c r="B15" s="158"/>
      <c r="C15" s="157" t="s">
        <v>15</v>
      </c>
      <c r="D15" s="157"/>
      <c r="E15" s="159" t="s">
        <v>16</v>
      </c>
      <c r="F15" s="159"/>
    </row>
    <row r="16" spans="1:6" s="2" customFormat="1" ht="13.5" customHeight="1" x14ac:dyDescent="0.15">
      <c r="A16" s="13" t="s">
        <v>7</v>
      </c>
      <c r="B16" s="64" t="s">
        <v>31</v>
      </c>
      <c r="C16" s="28" t="s">
        <v>30</v>
      </c>
      <c r="D16" s="28" t="s">
        <v>9</v>
      </c>
      <c r="E16" s="28" t="s">
        <v>30</v>
      </c>
      <c r="F16" s="28" t="s">
        <v>9</v>
      </c>
    </row>
    <row r="17" spans="1:6" ht="12" x14ac:dyDescent="0.2">
      <c r="A17" s="58" t="s">
        <v>8</v>
      </c>
      <c r="B17" s="24">
        <v>30</v>
      </c>
      <c r="C17" s="75">
        <v>2</v>
      </c>
      <c r="D17" s="148">
        <f>C17/$B17</f>
        <v>6.6666666666666666E-2</v>
      </c>
      <c r="E17" s="75">
        <v>8.4</v>
      </c>
      <c r="F17" s="148">
        <f>E17/$B17</f>
        <v>0.28000000000000003</v>
      </c>
    </row>
    <row r="18" spans="1:6" ht="12" x14ac:dyDescent="0.2">
      <c r="A18" s="59" t="s">
        <v>10</v>
      </c>
      <c r="B18" s="24">
        <v>2</v>
      </c>
      <c r="C18" s="75">
        <v>7.0000000000000007E-2</v>
      </c>
      <c r="D18" s="148">
        <f t="shared" ref="D18:F24" si="0">C18/$B18</f>
        <v>3.5000000000000003E-2</v>
      </c>
      <c r="E18" s="75">
        <v>0.21</v>
      </c>
      <c r="F18" s="148">
        <f t="shared" si="0"/>
        <v>0.105</v>
      </c>
    </row>
    <row r="19" spans="1:6" ht="12" x14ac:dyDescent="0.2">
      <c r="A19" s="59" t="s">
        <v>11</v>
      </c>
      <c r="B19" s="25">
        <v>150</v>
      </c>
      <c r="C19" s="75">
        <v>12.3</v>
      </c>
      <c r="D19" s="148">
        <f t="shared" si="0"/>
        <v>8.2000000000000003E-2</v>
      </c>
      <c r="E19" s="75">
        <v>54.8</v>
      </c>
      <c r="F19" s="148">
        <f t="shared" si="0"/>
        <v>0.36533333333333329</v>
      </c>
    </row>
    <row r="20" spans="1:6" ht="12" x14ac:dyDescent="0.2">
      <c r="A20" s="58" t="s">
        <v>20</v>
      </c>
      <c r="B20" s="24">
        <v>100</v>
      </c>
      <c r="C20" s="75">
        <v>2.6</v>
      </c>
      <c r="D20" s="148">
        <f>C20/$B20</f>
        <v>2.6000000000000002E-2</v>
      </c>
      <c r="E20" s="75">
        <v>30.9</v>
      </c>
      <c r="F20" s="148">
        <f>E20/$B20</f>
        <v>0.309</v>
      </c>
    </row>
    <row r="21" spans="1:6" ht="12" x14ac:dyDescent="0.2">
      <c r="A21" s="60" t="s">
        <v>21</v>
      </c>
      <c r="B21" s="24">
        <v>50</v>
      </c>
      <c r="C21" s="75">
        <v>5.6</v>
      </c>
      <c r="D21" s="148">
        <f>C21/$B21</f>
        <v>0.11199999999999999</v>
      </c>
      <c r="E21" s="75">
        <v>32.9</v>
      </c>
      <c r="F21" s="148">
        <f>E21/$B21</f>
        <v>0.65799999999999992</v>
      </c>
    </row>
    <row r="22" spans="1:6" ht="12" x14ac:dyDescent="0.2">
      <c r="A22" s="61" t="s">
        <v>22</v>
      </c>
      <c r="B22" s="26">
        <v>100</v>
      </c>
      <c r="C22" s="75">
        <v>5.7</v>
      </c>
      <c r="D22" s="148">
        <f>C22/$B22</f>
        <v>5.7000000000000002E-2</v>
      </c>
      <c r="E22" s="75">
        <v>24.6</v>
      </c>
      <c r="F22" s="148">
        <f>E22/$B22</f>
        <v>0.24600000000000002</v>
      </c>
    </row>
    <row r="23" spans="1:6" ht="12" x14ac:dyDescent="0.2">
      <c r="A23" s="59" t="s">
        <v>12</v>
      </c>
      <c r="B23" s="25">
        <v>300</v>
      </c>
      <c r="C23" s="75">
        <v>15.8</v>
      </c>
      <c r="D23" s="148">
        <f>C23/$B23</f>
        <v>5.2666666666666667E-2</v>
      </c>
      <c r="E23" s="75">
        <v>108.9</v>
      </c>
      <c r="F23" s="148">
        <f>E23/$B23</f>
        <v>0.36300000000000004</v>
      </c>
    </row>
    <row r="24" spans="1:6" ht="12" x14ac:dyDescent="0.2">
      <c r="A24" s="61" t="s">
        <v>19</v>
      </c>
      <c r="B24" s="26">
        <v>22.8</v>
      </c>
      <c r="C24" s="75">
        <v>0.219</v>
      </c>
      <c r="D24" s="148">
        <f t="shared" si="0"/>
        <v>9.6052631578947365E-3</v>
      </c>
      <c r="E24" s="75">
        <v>0.78500000000000003</v>
      </c>
      <c r="F24" s="148">
        <f t="shared" si="0"/>
        <v>3.4429824561403512E-2</v>
      </c>
    </row>
    <row r="25" spans="1:6" ht="12.75" x14ac:dyDescent="0.15">
      <c r="C25" s="146" t="s">
        <v>59</v>
      </c>
      <c r="D25" s="147">
        <f>COUNTA(C17:C24)</f>
        <v>8</v>
      </c>
      <c r="E25" s="146" t="s">
        <v>59</v>
      </c>
      <c r="F25" s="147">
        <f>COUNTA(E17:E24)</f>
        <v>8</v>
      </c>
    </row>
    <row r="26" spans="1:6" ht="12.75" customHeight="1" x14ac:dyDescent="0.15">
      <c r="C26" s="53" t="s">
        <v>13</v>
      </c>
      <c r="D26" s="52">
        <f>SUM(D17:D24)/$D$25</f>
        <v>5.5117324561403509E-2</v>
      </c>
      <c r="E26" s="53" t="s">
        <v>13</v>
      </c>
      <c r="F26" s="52">
        <f>SUM(F17:F24)/$D$25</f>
        <v>0.2950953947368421</v>
      </c>
    </row>
    <row r="27" spans="1:6" ht="27.75" customHeight="1" x14ac:dyDescent="0.2">
      <c r="C27" s="30"/>
      <c r="D27" s="29">
        <f>COUNTIF(D17:D24, "&gt;1")</f>
        <v>0</v>
      </c>
      <c r="E27" s="30"/>
      <c r="F27" s="29">
        <f>COUNTIF(F17:F24, "&gt;1")</f>
        <v>0</v>
      </c>
    </row>
    <row r="28" spans="1:6" ht="24" x14ac:dyDescent="0.2">
      <c r="A28" s="16"/>
      <c r="B28" s="16"/>
      <c r="C28" s="15" t="s">
        <v>14</v>
      </c>
      <c r="D28" s="10" t="str">
        <f>IF(D26&gt;0.5,"Danger avéré",IF(OR(D27&gt;=1,D26&gt;0.1),"Danger potentiel",IF(D26&lt;0.1,"Danger négligeable",)))</f>
        <v>Danger négligeable</v>
      </c>
      <c r="E28" s="14" t="s">
        <v>14</v>
      </c>
      <c r="F28" s="10" t="str">
        <f>IF(F26&gt;0.5,"Danger avéré",IF(OR(F27&gt;=1,F26&gt;0.1),"Danger potentiel",IF(F26&lt;0.1,"Danger négligeable",)))</f>
        <v>Danger potentiel</v>
      </c>
    </row>
    <row r="29" spans="1:6" ht="11.25" customHeight="1" x14ac:dyDescent="0.2">
      <c r="C29" s="18"/>
      <c r="D29" s="18"/>
      <c r="E29" s="12"/>
      <c r="F29" s="12"/>
    </row>
    <row r="30" spans="1:6" ht="24.75" customHeight="1" x14ac:dyDescent="0.2">
      <c r="A30" s="158" t="s">
        <v>62</v>
      </c>
      <c r="B30" s="158"/>
      <c r="C30" s="156" t="s">
        <v>17</v>
      </c>
      <c r="D30" s="156"/>
      <c r="E30" s="157" t="s">
        <v>18</v>
      </c>
      <c r="F30" s="157"/>
    </row>
    <row r="31" spans="1:6" ht="13.5" x14ac:dyDescent="0.15">
      <c r="A31" s="13" t="s">
        <v>7</v>
      </c>
      <c r="B31" s="64" t="s">
        <v>31</v>
      </c>
      <c r="C31" s="28" t="s">
        <v>30</v>
      </c>
      <c r="D31" s="28" t="s">
        <v>9</v>
      </c>
      <c r="E31" s="28" t="s">
        <v>30</v>
      </c>
      <c r="F31" s="28" t="s">
        <v>9</v>
      </c>
    </row>
    <row r="32" spans="1:6" ht="12" x14ac:dyDescent="0.2">
      <c r="A32" s="58" t="s">
        <v>8</v>
      </c>
      <c r="B32" s="24">
        <v>30</v>
      </c>
      <c r="C32" s="75">
        <v>16.600000000000001</v>
      </c>
      <c r="D32" s="48">
        <f>C32/$B32</f>
        <v>0.55333333333333334</v>
      </c>
      <c r="E32" s="75">
        <v>0.09</v>
      </c>
      <c r="F32" s="48">
        <f>E32/$B32</f>
        <v>3.0000000000000001E-3</v>
      </c>
    </row>
    <row r="33" spans="1:6" ht="12" x14ac:dyDescent="0.2">
      <c r="A33" s="59" t="s">
        <v>10</v>
      </c>
      <c r="B33" s="24">
        <v>2</v>
      </c>
      <c r="C33" s="75">
        <v>0.53</v>
      </c>
      <c r="D33" s="48">
        <f t="shared" ref="D33:D42" si="1">C33/$B33</f>
        <v>0.26500000000000001</v>
      </c>
      <c r="E33" s="75">
        <v>2.14</v>
      </c>
      <c r="F33" s="48">
        <f t="shared" ref="F33:F42" si="2">E33/$B33</f>
        <v>1.07</v>
      </c>
    </row>
    <row r="34" spans="1:6" ht="12" x14ac:dyDescent="0.2">
      <c r="A34" s="59" t="s">
        <v>11</v>
      </c>
      <c r="B34" s="25">
        <v>150</v>
      </c>
      <c r="C34" s="75">
        <v>49.9</v>
      </c>
      <c r="D34" s="48">
        <f t="shared" si="1"/>
        <v>0.33266666666666667</v>
      </c>
      <c r="E34" s="75">
        <v>0</v>
      </c>
      <c r="F34" s="48">
        <f t="shared" si="2"/>
        <v>0</v>
      </c>
    </row>
    <row r="35" spans="1:6" ht="12" x14ac:dyDescent="0.2">
      <c r="A35" s="58" t="s">
        <v>20</v>
      </c>
      <c r="B35" s="24">
        <v>100</v>
      </c>
      <c r="C35" s="75">
        <v>36.9</v>
      </c>
      <c r="D35" s="48">
        <f>C35/$B35</f>
        <v>0.36899999999999999</v>
      </c>
      <c r="E35" s="75">
        <v>0.5</v>
      </c>
      <c r="F35" s="48">
        <f t="shared" si="2"/>
        <v>5.0000000000000001E-3</v>
      </c>
    </row>
    <row r="36" spans="1:6" ht="12" x14ac:dyDescent="0.2">
      <c r="A36" s="60" t="s">
        <v>21</v>
      </c>
      <c r="B36" s="24">
        <v>50</v>
      </c>
      <c r="C36" s="75">
        <v>24</v>
      </c>
      <c r="D36" s="48">
        <f t="shared" si="1"/>
        <v>0.48</v>
      </c>
      <c r="E36" s="75">
        <v>0</v>
      </c>
      <c r="F36" s="48">
        <f t="shared" si="2"/>
        <v>0</v>
      </c>
    </row>
    <row r="37" spans="1:6" ht="12" x14ac:dyDescent="0.2">
      <c r="A37" s="61" t="s">
        <v>22</v>
      </c>
      <c r="B37" s="26">
        <v>100</v>
      </c>
      <c r="C37" s="75">
        <v>37.4</v>
      </c>
      <c r="D37" s="48">
        <f t="shared" si="1"/>
        <v>0.374</v>
      </c>
      <c r="E37" s="75">
        <v>0.12</v>
      </c>
      <c r="F37" s="48">
        <f t="shared" si="2"/>
        <v>1.1999999999999999E-3</v>
      </c>
    </row>
    <row r="38" spans="1:6" ht="12" x14ac:dyDescent="0.2">
      <c r="A38" s="59" t="s">
        <v>12</v>
      </c>
      <c r="B38" s="25">
        <v>300</v>
      </c>
      <c r="C38" s="75">
        <v>160.19999999999999</v>
      </c>
      <c r="D38" s="48">
        <f t="shared" si="1"/>
        <v>0.53399999999999992</v>
      </c>
      <c r="E38" s="75">
        <v>1.2</v>
      </c>
      <c r="F38" s="48">
        <f t="shared" si="2"/>
        <v>4.0000000000000001E-3</v>
      </c>
    </row>
    <row r="39" spans="1:6" ht="12" x14ac:dyDescent="0.2">
      <c r="A39" s="61" t="s">
        <v>19</v>
      </c>
      <c r="B39" s="26">
        <v>22.8</v>
      </c>
      <c r="C39" s="75">
        <v>2.9849999999999999</v>
      </c>
      <c r="D39" s="48">
        <f t="shared" si="1"/>
        <v>0.13092105263157894</v>
      </c>
      <c r="E39" s="75">
        <v>0.06</v>
      </c>
      <c r="F39" s="48">
        <f t="shared" si="2"/>
        <v>2.631578947368421E-3</v>
      </c>
    </row>
    <row r="40" spans="1:6" ht="12" x14ac:dyDescent="0.2">
      <c r="A40" s="62" t="s">
        <v>23</v>
      </c>
      <c r="B40" s="24">
        <v>0.4</v>
      </c>
      <c r="C40" s="75">
        <v>0.6</v>
      </c>
      <c r="D40" s="48">
        <f t="shared" si="1"/>
        <v>1.4999999999999998</v>
      </c>
      <c r="E40" s="75">
        <v>0</v>
      </c>
      <c r="F40" s="48">
        <f t="shared" si="2"/>
        <v>0</v>
      </c>
    </row>
    <row r="41" spans="1:6" ht="12" x14ac:dyDescent="0.2">
      <c r="A41" s="61" t="s">
        <v>24</v>
      </c>
      <c r="B41" s="24">
        <v>4.99</v>
      </c>
      <c r="C41" s="75">
        <v>5.2</v>
      </c>
      <c r="D41" s="48">
        <f t="shared" si="1"/>
        <v>1.0420841683366733</v>
      </c>
      <c r="E41" s="75">
        <v>0</v>
      </c>
      <c r="F41" s="48">
        <f t="shared" si="2"/>
        <v>0</v>
      </c>
    </row>
    <row r="42" spans="1:6" ht="12" x14ac:dyDescent="0.2">
      <c r="A42" s="61" t="s">
        <v>25</v>
      </c>
      <c r="B42" s="26">
        <v>16</v>
      </c>
      <c r="C42" s="75">
        <v>18</v>
      </c>
      <c r="D42" s="48">
        <f t="shared" si="1"/>
        <v>1.125</v>
      </c>
      <c r="E42" s="75">
        <v>0</v>
      </c>
      <c r="F42" s="48">
        <f t="shared" si="2"/>
        <v>0</v>
      </c>
    </row>
    <row r="43" spans="1:6" ht="13.5" customHeight="1" x14ac:dyDescent="0.15">
      <c r="C43" s="69" t="s">
        <v>59</v>
      </c>
      <c r="D43" s="67">
        <f>COUNTA(C32:C42)</f>
        <v>11</v>
      </c>
      <c r="E43" s="69" t="s">
        <v>59</v>
      </c>
      <c r="F43" s="67">
        <f>COUNTA(E32:E42)</f>
        <v>11</v>
      </c>
    </row>
    <row r="44" spans="1:6" ht="12" x14ac:dyDescent="0.15">
      <c r="C44" s="53" t="s">
        <v>13</v>
      </c>
      <c r="D44" s="52">
        <f>SUM(D32:D42)/D43</f>
        <v>0.60963683826984105</v>
      </c>
      <c r="E44" s="53" t="s">
        <v>13</v>
      </c>
      <c r="F44" s="52">
        <f>SUM(F32:F42)/F43</f>
        <v>9.8711961722488029E-2</v>
      </c>
    </row>
    <row r="45" spans="1:6" ht="26.25" customHeight="1" x14ac:dyDescent="0.2">
      <c r="C45" s="30"/>
      <c r="D45" s="29">
        <f>COUNTIF(D32:D42, "&gt;1")</f>
        <v>3</v>
      </c>
      <c r="E45" s="30"/>
      <c r="F45" s="29">
        <f>COUNTIF(F32:F42, "&gt;1")</f>
        <v>1</v>
      </c>
    </row>
    <row r="46" spans="1:6" ht="24" x14ac:dyDescent="0.2">
      <c r="A46" s="16"/>
      <c r="B46" s="16"/>
      <c r="C46" s="14" t="s">
        <v>14</v>
      </c>
      <c r="D46" s="10" t="str">
        <f>IF(D44&gt;0.5,"Danger avéré",IF(OR(D45&gt;=1,D44&gt;0.1),"Danger potentiel",IF(D44&lt;0.1,"Danger négligeable",)))</f>
        <v>Danger avéré</v>
      </c>
      <c r="E46" s="14" t="s">
        <v>14</v>
      </c>
      <c r="F46" s="10" t="str">
        <f>IF(F44&gt;0.5,"Danger avéré",IF(OR(F45&gt;=1,F44&gt;0.1),"Danger potentiel",IF(F44&lt;0.1,"Danger négligeable",)))</f>
        <v>Danger potentiel</v>
      </c>
    </row>
  </sheetData>
  <sheetProtection password="C05A" sheet="1" objects="1" scenarios="1"/>
  <mergeCells count="8">
    <mergeCell ref="A9:B9"/>
    <mergeCell ref="B11:B12"/>
    <mergeCell ref="C30:D30"/>
    <mergeCell ref="E30:F30"/>
    <mergeCell ref="A15:B15"/>
    <mergeCell ref="A30:B30"/>
    <mergeCell ref="C15:D15"/>
    <mergeCell ref="E15:F15"/>
  </mergeCells>
  <conditionalFormatting sqref="D28">
    <cfRule type="containsText" dxfId="99" priority="117" operator="containsText" text="potentiel">
      <formula>NOT(ISERROR(SEARCH("potentiel",D28)))</formula>
    </cfRule>
    <cfRule type="containsText" dxfId="98" priority="118" operator="containsText" text="négligeable">
      <formula>NOT(ISERROR(SEARCH("négligeable",D28)))</formula>
    </cfRule>
    <cfRule type="containsText" dxfId="97" priority="119" operator="containsText" text="avéré">
      <formula>NOT(ISERROR(SEARCH("avéré",D28)))</formula>
    </cfRule>
  </conditionalFormatting>
  <conditionalFormatting sqref="F28">
    <cfRule type="containsText" dxfId="96" priority="113" operator="containsText" text="potentiel">
      <formula>NOT(ISERROR(SEARCH("potentiel",F28)))</formula>
    </cfRule>
    <cfRule type="containsText" dxfId="95" priority="114" operator="containsText" text="négligeable">
      <formula>NOT(ISERROR(SEARCH("négligeable",F28)))</formula>
    </cfRule>
    <cfRule type="containsText" dxfId="94" priority="115" operator="containsText" text="avéré">
      <formula>NOT(ISERROR(SEARCH("avéré",F28)))</formula>
    </cfRule>
  </conditionalFormatting>
  <conditionalFormatting sqref="D27 F27">
    <cfRule type="cellIs" dxfId="93" priority="106" operator="greaterThanOrEqual">
      <formula>1</formula>
    </cfRule>
  </conditionalFormatting>
  <conditionalFormatting sqref="F46">
    <cfRule type="containsText" dxfId="92" priority="41" operator="containsText" text="potentiel">
      <formula>NOT(ISERROR(SEARCH("potentiel",F46)))</formula>
    </cfRule>
    <cfRule type="containsText" dxfId="91" priority="42" operator="containsText" text="négligeable">
      <formula>NOT(ISERROR(SEARCH("négligeable",F46)))</formula>
    </cfRule>
    <cfRule type="containsText" dxfId="90" priority="43" operator="containsText" text="avéré">
      <formula>NOT(ISERROR(SEARCH("avéré",F46)))</formula>
    </cfRule>
  </conditionalFormatting>
  <conditionalFormatting sqref="D45 F45">
    <cfRule type="cellIs" dxfId="89" priority="40" operator="greaterThanOrEqual">
      <formula>1</formula>
    </cfRule>
  </conditionalFormatting>
  <conditionalFormatting sqref="D32:D42 F32:F42">
    <cfRule type="cellIs" dxfId="88" priority="47" operator="greaterThan">
      <formula>1</formula>
    </cfRule>
  </conditionalFormatting>
  <conditionalFormatting sqref="D46">
    <cfRule type="containsText" dxfId="87" priority="44" operator="containsText" text="potentiel">
      <formula>NOT(ISERROR(SEARCH("potentiel",D46)))</formula>
    </cfRule>
    <cfRule type="containsText" dxfId="86" priority="45" operator="containsText" text="négligeable">
      <formula>NOT(ISERROR(SEARCH("négligeable",D46)))</formula>
    </cfRule>
    <cfRule type="containsText" dxfId="85" priority="46" operator="containsText" text="avéré">
      <formula>NOT(ISERROR(SEARCH("avéré",D46)))</formula>
    </cfRule>
  </conditionalFormatting>
  <conditionalFormatting sqref="D26">
    <cfRule type="cellIs" dxfId="84" priority="37" operator="greaterThanOrEqual">
      <formula>0.5</formula>
    </cfRule>
    <cfRule type="cellIs" dxfId="83" priority="38" operator="greaterThanOrEqual">
      <formula>0.1</formula>
    </cfRule>
    <cfRule type="cellIs" dxfId="82" priority="39" operator="lessThan">
      <formula>0.1</formula>
    </cfRule>
  </conditionalFormatting>
  <conditionalFormatting sqref="D44">
    <cfRule type="cellIs" dxfId="81" priority="10" operator="greaterThanOrEqual">
      <formula>0.5</formula>
    </cfRule>
    <cfRule type="cellIs" dxfId="80" priority="11" operator="greaterThan">
      <formula>0.1</formula>
    </cfRule>
    <cfRule type="cellIs" dxfId="79" priority="12" operator="lessThan">
      <formula>0.1</formula>
    </cfRule>
  </conditionalFormatting>
  <conditionalFormatting sqref="F44">
    <cfRule type="cellIs" dxfId="78" priority="4" operator="greaterThanOrEqual">
      <formula>0.5</formula>
    </cfRule>
    <cfRule type="cellIs" dxfId="77" priority="5" operator="greaterThan">
      <formula>0.1</formula>
    </cfRule>
    <cfRule type="cellIs" dxfId="76" priority="6" operator="lessThan">
      <formula>0.1</formula>
    </cfRule>
  </conditionalFormatting>
  <conditionalFormatting sqref="F26">
    <cfRule type="cellIs" dxfId="75" priority="1" operator="greaterThanOrEqual">
      <formula>0.5</formula>
    </cfRule>
    <cfRule type="cellIs" dxfId="74" priority="2" operator="greaterThanOrEqual">
      <formula>0.1</formula>
    </cfRule>
    <cfRule type="cellIs" dxfId="73" priority="3" operator="lessThan">
      <formula>0.1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zoomScale="110" zoomScaleNormal="110" workbookViewId="0">
      <pane xSplit="3" topLeftCell="D1" activePane="topRight" state="frozen"/>
      <selection pane="topRight" activeCell="F6" sqref="F6"/>
    </sheetView>
  </sheetViews>
  <sheetFormatPr baseColWidth="10" defaultRowHeight="10.5" x14ac:dyDescent="0.15"/>
  <cols>
    <col min="1" max="1" width="3.85546875" customWidth="1"/>
    <col min="2" max="2" width="27.28515625" customWidth="1"/>
    <col min="3" max="3" width="14.28515625" customWidth="1"/>
    <col min="4" max="4" width="12.7109375" customWidth="1"/>
    <col min="5" max="5" width="11.140625" customWidth="1"/>
    <col min="6" max="6" width="12.28515625" customWidth="1"/>
    <col min="7" max="7" width="11.7109375" customWidth="1"/>
    <col min="8" max="8" width="12.28515625" customWidth="1"/>
    <col min="9" max="9" width="11.7109375" customWidth="1"/>
    <col min="10" max="10" width="13" style="3" customWidth="1"/>
    <col min="11" max="11" width="11.140625" customWidth="1"/>
    <col min="12" max="12" width="12.28515625" customWidth="1"/>
    <col min="14" max="14" width="12.140625" customWidth="1"/>
    <col min="16" max="16" width="12.42578125" customWidth="1"/>
    <col min="18" max="18" width="12.140625" customWidth="1"/>
    <col min="20" max="20" width="12.140625" customWidth="1"/>
    <col min="22" max="22" width="12.28515625" customWidth="1"/>
    <col min="24" max="24" width="12.42578125" customWidth="1"/>
    <col min="26" max="26" width="12.85546875" customWidth="1"/>
    <col min="27" max="27" width="12" customWidth="1"/>
    <col min="30" max="30" width="12.28515625" customWidth="1"/>
    <col min="32" max="32" width="12.140625" customWidth="1"/>
  </cols>
  <sheetData>
    <row r="1" spans="1:33" ht="12.75" x14ac:dyDescent="0.2">
      <c r="A1" s="66" t="s">
        <v>26</v>
      </c>
      <c r="B1" s="76"/>
      <c r="C1" s="78"/>
    </row>
    <row r="2" spans="1:33" ht="12" x14ac:dyDescent="0.2">
      <c r="A2" s="51"/>
      <c r="B2" s="68"/>
      <c r="C2" s="5"/>
    </row>
    <row r="3" spans="1:33" ht="12" x14ac:dyDescent="0.2">
      <c r="A3" s="51"/>
      <c r="B3" s="68"/>
      <c r="C3" s="5"/>
    </row>
    <row r="4" spans="1:33" ht="12" x14ac:dyDescent="0.2">
      <c r="A4" s="20"/>
      <c r="B4" s="57"/>
      <c r="C4" s="5"/>
    </row>
    <row r="5" spans="1:33" ht="13.5" x14ac:dyDescent="0.25">
      <c r="A5" s="27" t="s">
        <v>32</v>
      </c>
      <c r="B5" s="68"/>
      <c r="C5" s="5"/>
    </row>
    <row r="6" spans="1:33" ht="13.5" x14ac:dyDescent="0.25">
      <c r="A6" s="20" t="s">
        <v>33</v>
      </c>
      <c r="B6" s="68"/>
      <c r="C6" s="5"/>
    </row>
    <row r="7" spans="1:33" ht="12" x14ac:dyDescent="0.2">
      <c r="A7" s="47" t="s">
        <v>51</v>
      </c>
      <c r="B7" s="77"/>
      <c r="C7" s="9"/>
    </row>
    <row r="8" spans="1:33" ht="6.75" customHeight="1" x14ac:dyDescent="0.2">
      <c r="B8" s="57"/>
      <c r="C8" s="68"/>
    </row>
    <row r="9" spans="1:33" ht="12.75" x14ac:dyDescent="0.2">
      <c r="A9" s="165" t="s">
        <v>14</v>
      </c>
      <c r="B9" s="165"/>
      <c r="C9" s="165"/>
    </row>
    <row r="10" spans="1:33" ht="12" x14ac:dyDescent="0.2">
      <c r="A10" s="162" t="s">
        <v>27</v>
      </c>
      <c r="B10" s="162"/>
      <c r="C10" s="32" t="s">
        <v>45</v>
      </c>
    </row>
    <row r="11" spans="1:33" ht="12" x14ac:dyDescent="0.2">
      <c r="A11" s="162" t="s">
        <v>29</v>
      </c>
      <c r="B11" s="162"/>
      <c r="C11" s="154" t="s">
        <v>46</v>
      </c>
    </row>
    <row r="12" spans="1:33" ht="25.5" customHeight="1" x14ac:dyDescent="0.2">
      <c r="A12" s="163" t="s">
        <v>50</v>
      </c>
      <c r="B12" s="163"/>
      <c r="C12" s="155"/>
    </row>
    <row r="13" spans="1:33" ht="12.75" customHeight="1" x14ac:dyDescent="0.2">
      <c r="A13" s="162" t="s">
        <v>28</v>
      </c>
      <c r="B13" s="162"/>
      <c r="C13" s="33" t="s">
        <v>47</v>
      </c>
    </row>
    <row r="14" spans="1:33" ht="9" customHeight="1" x14ac:dyDescent="0.2">
      <c r="B14" s="70"/>
      <c r="C14" s="70"/>
    </row>
    <row r="15" spans="1:33" ht="12.75" customHeight="1" x14ac:dyDescent="0.2">
      <c r="D15" s="164" t="s">
        <v>15</v>
      </c>
      <c r="E15" s="164"/>
      <c r="F15" s="166" t="s">
        <v>16</v>
      </c>
      <c r="G15" s="166"/>
      <c r="H15" s="160" t="s">
        <v>17</v>
      </c>
      <c r="I15" s="160"/>
      <c r="J15" s="164" t="s">
        <v>18</v>
      </c>
      <c r="K15" s="164"/>
      <c r="L15" s="166" t="s">
        <v>34</v>
      </c>
      <c r="M15" s="166"/>
      <c r="N15" s="160" t="s">
        <v>35</v>
      </c>
      <c r="O15" s="160"/>
      <c r="P15" s="164" t="s">
        <v>36</v>
      </c>
      <c r="Q15" s="164"/>
      <c r="R15" s="166" t="s">
        <v>37</v>
      </c>
      <c r="S15" s="166"/>
      <c r="T15" s="160" t="s">
        <v>38</v>
      </c>
      <c r="U15" s="160"/>
      <c r="V15" s="164" t="s">
        <v>39</v>
      </c>
      <c r="W15" s="164"/>
      <c r="X15" s="166" t="s">
        <v>40</v>
      </c>
      <c r="Y15" s="166"/>
      <c r="Z15" s="160" t="s">
        <v>41</v>
      </c>
      <c r="AA15" s="160"/>
      <c r="AB15" s="164" t="s">
        <v>42</v>
      </c>
      <c r="AC15" s="164"/>
      <c r="AD15" s="166" t="s">
        <v>43</v>
      </c>
      <c r="AE15" s="166"/>
      <c r="AF15" s="160" t="s">
        <v>44</v>
      </c>
      <c r="AG15" s="160"/>
    </row>
    <row r="16" spans="1:33" s="2" customFormat="1" ht="13.5" customHeight="1" x14ac:dyDescent="0.15">
      <c r="B16" s="13" t="s">
        <v>7</v>
      </c>
      <c r="C16" s="65" t="s">
        <v>65</v>
      </c>
      <c r="D16" s="28" t="s">
        <v>30</v>
      </c>
      <c r="E16" s="28" t="s">
        <v>9</v>
      </c>
      <c r="F16" s="28" t="s">
        <v>30</v>
      </c>
      <c r="G16" s="28" t="s">
        <v>9</v>
      </c>
      <c r="H16" s="28" t="s">
        <v>30</v>
      </c>
      <c r="I16" s="28" t="s">
        <v>9</v>
      </c>
      <c r="J16" s="28" t="s">
        <v>30</v>
      </c>
      <c r="K16" s="28" t="s">
        <v>9</v>
      </c>
      <c r="L16" s="28" t="s">
        <v>30</v>
      </c>
      <c r="M16" s="28" t="s">
        <v>9</v>
      </c>
      <c r="N16" s="28" t="s">
        <v>30</v>
      </c>
      <c r="O16" s="28" t="s">
        <v>9</v>
      </c>
      <c r="P16" s="28" t="s">
        <v>30</v>
      </c>
      <c r="Q16" s="28" t="s">
        <v>9</v>
      </c>
      <c r="R16" s="28" t="s">
        <v>30</v>
      </c>
      <c r="S16" s="28" t="s">
        <v>9</v>
      </c>
      <c r="T16" s="28" t="s">
        <v>30</v>
      </c>
      <c r="U16" s="28" t="s">
        <v>9</v>
      </c>
      <c r="V16" s="28" t="s">
        <v>30</v>
      </c>
      <c r="W16" s="28" t="s">
        <v>9</v>
      </c>
      <c r="X16" s="28" t="s">
        <v>30</v>
      </c>
      <c r="Y16" s="28" t="s">
        <v>9</v>
      </c>
      <c r="Z16" s="28" t="s">
        <v>30</v>
      </c>
      <c r="AA16" s="28" t="s">
        <v>9</v>
      </c>
      <c r="AB16" s="28" t="s">
        <v>30</v>
      </c>
      <c r="AC16" s="28" t="s">
        <v>9</v>
      </c>
      <c r="AD16" s="28" t="s">
        <v>30</v>
      </c>
      <c r="AE16" s="28" t="s">
        <v>9</v>
      </c>
      <c r="AF16" s="28" t="s">
        <v>30</v>
      </c>
      <c r="AG16" s="28" t="s">
        <v>9</v>
      </c>
    </row>
    <row r="17" spans="1:33" ht="12.95" customHeight="1" x14ac:dyDescent="0.2">
      <c r="A17" s="161" t="s">
        <v>63</v>
      </c>
      <c r="B17" s="71" t="s">
        <v>8</v>
      </c>
      <c r="C17" s="24">
        <v>30</v>
      </c>
      <c r="D17" s="75"/>
      <c r="E17" s="48">
        <f>IF(ISBLANK($C17),"",(D17/$C17))</f>
        <v>0</v>
      </c>
      <c r="F17" s="45"/>
      <c r="G17" s="48">
        <f>IF(ISBLANK($C17),"",(F17/$C17))</f>
        <v>0</v>
      </c>
      <c r="H17" s="45"/>
      <c r="I17" s="48">
        <f>IF(ISBLANK($C17),"",(H17/$C17))</f>
        <v>0</v>
      </c>
      <c r="J17" s="45"/>
      <c r="K17" s="48">
        <f>IF(ISBLANK($C17),"",(J17/$C17))</f>
        <v>0</v>
      </c>
      <c r="L17" s="11"/>
      <c r="M17" s="48">
        <f>IF(ISBLANK($C17),"",(L17/$C17))</f>
        <v>0</v>
      </c>
      <c r="N17" s="11"/>
      <c r="O17" s="48">
        <f>IF(ISBLANK($C17),"",(N17/$C17))</f>
        <v>0</v>
      </c>
      <c r="P17" s="11"/>
      <c r="Q17" s="48">
        <f>IF(ISBLANK($C17),"",(P17/$C17))</f>
        <v>0</v>
      </c>
      <c r="R17" s="11"/>
      <c r="S17" s="48">
        <f>IF(ISBLANK($C17),"",(R17/$C17))</f>
        <v>0</v>
      </c>
      <c r="T17" s="11"/>
      <c r="U17" s="48">
        <f>IF(ISBLANK($C17),"",(T17/$C17))</f>
        <v>0</v>
      </c>
      <c r="V17" s="11"/>
      <c r="W17" s="48">
        <f>IF(ISBLANK($C17),"",(V17/$C17))</f>
        <v>0</v>
      </c>
      <c r="X17" s="11"/>
      <c r="Y17" s="48">
        <f>IF(ISBLANK($C17),"",(X17/$C17))</f>
        <v>0</v>
      </c>
      <c r="Z17" s="11"/>
      <c r="AA17" s="48">
        <f>IF(ISBLANK($C17),"",(Z17/$C17))</f>
        <v>0</v>
      </c>
      <c r="AB17" s="11"/>
      <c r="AC17" s="48">
        <f>IF(ISBLANK($C17),"",(AB17/$C17))</f>
        <v>0</v>
      </c>
      <c r="AD17" s="11"/>
      <c r="AE17" s="48">
        <f>IF(ISBLANK($C17),"",(AD17/$C17))</f>
        <v>0</v>
      </c>
      <c r="AF17" s="11"/>
      <c r="AG17" s="48">
        <f>IF(ISBLANK($C17),"",(AF17/$C17))</f>
        <v>0</v>
      </c>
    </row>
    <row r="18" spans="1:33" ht="12.95" customHeight="1" x14ac:dyDescent="0.2">
      <c r="A18" s="161"/>
      <c r="B18" s="72" t="s">
        <v>10</v>
      </c>
      <c r="C18" s="24">
        <v>2</v>
      </c>
      <c r="D18" s="75"/>
      <c r="E18" s="48">
        <f t="shared" ref="E18:E24" si="0">IF(ISBLANK($C18),"",(D18/$C18))</f>
        <v>0</v>
      </c>
      <c r="F18" s="45"/>
      <c r="G18" s="48">
        <f t="shared" ref="G18:G34" si="1">IF(ISBLANK($C18),"",(F18/$C18))</f>
        <v>0</v>
      </c>
      <c r="H18" s="45"/>
      <c r="I18" s="48">
        <f t="shared" ref="I18:I34" si="2">IF(ISBLANK($C18),"",(H18/$C18))</f>
        <v>0</v>
      </c>
      <c r="J18" s="45"/>
      <c r="K18" s="48">
        <f t="shared" ref="K18:K34" si="3">IF(ISBLANK($C18),"",(J18/$C18))</f>
        <v>0</v>
      </c>
      <c r="L18" s="11"/>
      <c r="M18" s="48">
        <f t="shared" ref="M18:M34" si="4">IF(ISBLANK($C18),"",(L18/$C18))</f>
        <v>0</v>
      </c>
      <c r="N18" s="11"/>
      <c r="O18" s="48">
        <f t="shared" ref="O18:O34" si="5">IF(ISBLANK($C18),"",(N18/$C18))</f>
        <v>0</v>
      </c>
      <c r="P18" s="11"/>
      <c r="Q18" s="48">
        <f t="shared" ref="Q18:Q34" si="6">IF(ISBLANK($C18),"",(P18/$C18))</f>
        <v>0</v>
      </c>
      <c r="R18" s="11"/>
      <c r="S18" s="48">
        <f t="shared" ref="S18:S34" si="7">IF(ISBLANK($C18),"",(R18/$C18))</f>
        <v>0</v>
      </c>
      <c r="T18" s="11"/>
      <c r="U18" s="48">
        <f t="shared" ref="U18:U34" si="8">IF(ISBLANK($C18),"",(T18/$C18))</f>
        <v>0</v>
      </c>
      <c r="V18" s="11"/>
      <c r="W18" s="48">
        <f t="shared" ref="W18:W34" si="9">IF(ISBLANK($C18),"",(V18/$C18))</f>
        <v>0</v>
      </c>
      <c r="X18" s="11"/>
      <c r="Y18" s="48">
        <f t="shared" ref="Y18:Y34" si="10">IF(ISBLANK($C18),"",(X18/$C18))</f>
        <v>0</v>
      </c>
      <c r="Z18" s="11"/>
      <c r="AA18" s="48">
        <f t="shared" ref="AA18:AA34" si="11">IF(ISBLANK($C18),"",(Z18/$C18))</f>
        <v>0</v>
      </c>
      <c r="AB18" s="11"/>
      <c r="AC18" s="48">
        <f t="shared" ref="AC18:AC34" si="12">IF(ISBLANK($C18),"",(AB18/$C18))</f>
        <v>0</v>
      </c>
      <c r="AD18" s="11"/>
      <c r="AE18" s="48">
        <f t="shared" ref="AE18:AE34" si="13">IF(ISBLANK($C18),"",(AD18/$C18))</f>
        <v>0</v>
      </c>
      <c r="AF18" s="11"/>
      <c r="AG18" s="48">
        <f t="shared" ref="AG18:AG34" si="14">IF(ISBLANK($C18),"",(AF18/$C18))</f>
        <v>0</v>
      </c>
    </row>
    <row r="19" spans="1:33" ht="12.95" customHeight="1" x14ac:dyDescent="0.2">
      <c r="A19" s="161"/>
      <c r="B19" s="72" t="s">
        <v>11</v>
      </c>
      <c r="C19" s="25">
        <v>150</v>
      </c>
      <c r="D19" s="75"/>
      <c r="E19" s="48">
        <f t="shared" si="0"/>
        <v>0</v>
      </c>
      <c r="F19" s="45"/>
      <c r="G19" s="48">
        <f t="shared" si="1"/>
        <v>0</v>
      </c>
      <c r="H19" s="45"/>
      <c r="I19" s="48">
        <f t="shared" si="2"/>
        <v>0</v>
      </c>
      <c r="J19" s="45"/>
      <c r="K19" s="48">
        <f t="shared" si="3"/>
        <v>0</v>
      </c>
      <c r="L19" s="11"/>
      <c r="M19" s="48">
        <f t="shared" si="4"/>
        <v>0</v>
      </c>
      <c r="N19" s="11"/>
      <c r="O19" s="48">
        <f t="shared" si="5"/>
        <v>0</v>
      </c>
      <c r="P19" s="11"/>
      <c r="Q19" s="48">
        <f t="shared" si="6"/>
        <v>0</v>
      </c>
      <c r="R19" s="11"/>
      <c r="S19" s="48">
        <f t="shared" si="7"/>
        <v>0</v>
      </c>
      <c r="T19" s="11"/>
      <c r="U19" s="48">
        <f t="shared" si="8"/>
        <v>0</v>
      </c>
      <c r="V19" s="11"/>
      <c r="W19" s="48">
        <f t="shared" si="9"/>
        <v>0</v>
      </c>
      <c r="X19" s="11"/>
      <c r="Y19" s="48">
        <f t="shared" si="10"/>
        <v>0</v>
      </c>
      <c r="Z19" s="11"/>
      <c r="AA19" s="48">
        <f t="shared" si="11"/>
        <v>0</v>
      </c>
      <c r="AB19" s="11"/>
      <c r="AC19" s="48">
        <f t="shared" si="12"/>
        <v>0</v>
      </c>
      <c r="AD19" s="11"/>
      <c r="AE19" s="48">
        <f t="shared" si="13"/>
        <v>0</v>
      </c>
      <c r="AF19" s="11"/>
      <c r="AG19" s="48">
        <f t="shared" si="14"/>
        <v>0</v>
      </c>
    </row>
    <row r="20" spans="1:33" ht="12.95" customHeight="1" x14ac:dyDescent="0.2">
      <c r="A20" s="161"/>
      <c r="B20" s="71" t="s">
        <v>20</v>
      </c>
      <c r="C20" s="24">
        <v>100</v>
      </c>
      <c r="D20" s="75"/>
      <c r="E20" s="48">
        <f t="shared" si="0"/>
        <v>0</v>
      </c>
      <c r="F20" s="45"/>
      <c r="G20" s="48">
        <f t="shared" si="1"/>
        <v>0</v>
      </c>
      <c r="H20" s="45"/>
      <c r="I20" s="48">
        <f t="shared" si="2"/>
        <v>0</v>
      </c>
      <c r="J20" s="45"/>
      <c r="K20" s="48">
        <f t="shared" si="3"/>
        <v>0</v>
      </c>
      <c r="L20" s="11"/>
      <c r="M20" s="48">
        <f t="shared" si="4"/>
        <v>0</v>
      </c>
      <c r="N20" s="11"/>
      <c r="O20" s="48">
        <f t="shared" si="5"/>
        <v>0</v>
      </c>
      <c r="P20" s="11"/>
      <c r="Q20" s="48">
        <f t="shared" si="6"/>
        <v>0</v>
      </c>
      <c r="R20" s="11"/>
      <c r="S20" s="48">
        <f t="shared" si="7"/>
        <v>0</v>
      </c>
      <c r="T20" s="11"/>
      <c r="U20" s="48">
        <f t="shared" si="8"/>
        <v>0</v>
      </c>
      <c r="V20" s="11"/>
      <c r="W20" s="48">
        <f t="shared" si="9"/>
        <v>0</v>
      </c>
      <c r="X20" s="11"/>
      <c r="Y20" s="48">
        <f t="shared" si="10"/>
        <v>0</v>
      </c>
      <c r="Z20" s="11"/>
      <c r="AA20" s="48">
        <f t="shared" si="11"/>
        <v>0</v>
      </c>
      <c r="AB20" s="11"/>
      <c r="AC20" s="48">
        <f t="shared" si="12"/>
        <v>0</v>
      </c>
      <c r="AD20" s="11"/>
      <c r="AE20" s="48">
        <f t="shared" si="13"/>
        <v>0</v>
      </c>
      <c r="AF20" s="11"/>
      <c r="AG20" s="48">
        <f t="shared" si="14"/>
        <v>0</v>
      </c>
    </row>
    <row r="21" spans="1:33" ht="12.95" customHeight="1" x14ac:dyDescent="0.2">
      <c r="A21" s="161"/>
      <c r="B21" s="73" t="s">
        <v>21</v>
      </c>
      <c r="C21" s="24">
        <v>50</v>
      </c>
      <c r="D21" s="75"/>
      <c r="E21" s="48">
        <f t="shared" si="0"/>
        <v>0</v>
      </c>
      <c r="F21" s="45"/>
      <c r="G21" s="48">
        <f t="shared" si="1"/>
        <v>0</v>
      </c>
      <c r="H21" s="45"/>
      <c r="I21" s="48">
        <f t="shared" si="2"/>
        <v>0</v>
      </c>
      <c r="J21" s="45"/>
      <c r="K21" s="48">
        <f t="shared" si="3"/>
        <v>0</v>
      </c>
      <c r="L21" s="11"/>
      <c r="M21" s="48">
        <f t="shared" si="4"/>
        <v>0</v>
      </c>
      <c r="N21" s="11"/>
      <c r="O21" s="48">
        <f t="shared" si="5"/>
        <v>0</v>
      </c>
      <c r="P21" s="11"/>
      <c r="Q21" s="48">
        <f t="shared" si="6"/>
        <v>0</v>
      </c>
      <c r="R21" s="11"/>
      <c r="S21" s="48">
        <f t="shared" si="7"/>
        <v>0</v>
      </c>
      <c r="T21" s="11"/>
      <c r="U21" s="48">
        <f t="shared" si="8"/>
        <v>0</v>
      </c>
      <c r="V21" s="11"/>
      <c r="W21" s="48">
        <f t="shared" si="9"/>
        <v>0</v>
      </c>
      <c r="X21" s="11"/>
      <c r="Y21" s="48">
        <f t="shared" si="10"/>
        <v>0</v>
      </c>
      <c r="Z21" s="11"/>
      <c r="AA21" s="48">
        <f t="shared" si="11"/>
        <v>0</v>
      </c>
      <c r="AB21" s="11"/>
      <c r="AC21" s="48">
        <f t="shared" si="12"/>
        <v>0</v>
      </c>
      <c r="AD21" s="11"/>
      <c r="AE21" s="48">
        <f t="shared" si="13"/>
        <v>0</v>
      </c>
      <c r="AF21" s="11"/>
      <c r="AG21" s="48">
        <f t="shared" si="14"/>
        <v>0</v>
      </c>
    </row>
    <row r="22" spans="1:33" ht="12.95" customHeight="1" x14ac:dyDescent="0.2">
      <c r="A22" s="161"/>
      <c r="B22" s="74" t="s">
        <v>22</v>
      </c>
      <c r="C22" s="26">
        <v>100</v>
      </c>
      <c r="D22" s="75"/>
      <c r="E22" s="48">
        <f t="shared" si="0"/>
        <v>0</v>
      </c>
      <c r="F22" s="45"/>
      <c r="G22" s="48">
        <f t="shared" si="1"/>
        <v>0</v>
      </c>
      <c r="H22" s="45"/>
      <c r="I22" s="48">
        <f t="shared" si="2"/>
        <v>0</v>
      </c>
      <c r="J22" s="45"/>
      <c r="K22" s="48">
        <f t="shared" si="3"/>
        <v>0</v>
      </c>
      <c r="L22" s="11"/>
      <c r="M22" s="48">
        <f t="shared" si="4"/>
        <v>0</v>
      </c>
      <c r="N22" s="11"/>
      <c r="O22" s="48">
        <f t="shared" si="5"/>
        <v>0</v>
      </c>
      <c r="P22" s="11"/>
      <c r="Q22" s="48">
        <f t="shared" si="6"/>
        <v>0</v>
      </c>
      <c r="R22" s="11"/>
      <c r="S22" s="48">
        <f t="shared" si="7"/>
        <v>0</v>
      </c>
      <c r="T22" s="11"/>
      <c r="U22" s="48">
        <f t="shared" si="8"/>
        <v>0</v>
      </c>
      <c r="V22" s="11"/>
      <c r="W22" s="48">
        <f t="shared" si="9"/>
        <v>0</v>
      </c>
      <c r="X22" s="11"/>
      <c r="Y22" s="48">
        <f t="shared" si="10"/>
        <v>0</v>
      </c>
      <c r="Z22" s="11"/>
      <c r="AA22" s="48">
        <f t="shared" si="11"/>
        <v>0</v>
      </c>
      <c r="AB22" s="11"/>
      <c r="AC22" s="48">
        <f t="shared" si="12"/>
        <v>0</v>
      </c>
      <c r="AD22" s="11"/>
      <c r="AE22" s="48">
        <f t="shared" si="13"/>
        <v>0</v>
      </c>
      <c r="AF22" s="11"/>
      <c r="AG22" s="48">
        <f t="shared" si="14"/>
        <v>0</v>
      </c>
    </row>
    <row r="23" spans="1:33" ht="12.95" customHeight="1" x14ac:dyDescent="0.2">
      <c r="A23" s="161"/>
      <c r="B23" s="72" t="s">
        <v>12</v>
      </c>
      <c r="C23" s="25">
        <v>300</v>
      </c>
      <c r="D23" s="75"/>
      <c r="E23" s="48">
        <f t="shared" si="0"/>
        <v>0</v>
      </c>
      <c r="F23" s="45"/>
      <c r="G23" s="48">
        <f t="shared" si="1"/>
        <v>0</v>
      </c>
      <c r="H23" s="45"/>
      <c r="I23" s="48">
        <f t="shared" si="2"/>
        <v>0</v>
      </c>
      <c r="J23" s="45"/>
      <c r="K23" s="48">
        <f t="shared" si="3"/>
        <v>0</v>
      </c>
      <c r="L23" s="11"/>
      <c r="M23" s="48">
        <f t="shared" si="4"/>
        <v>0</v>
      </c>
      <c r="N23" s="11"/>
      <c r="O23" s="48">
        <f t="shared" si="5"/>
        <v>0</v>
      </c>
      <c r="P23" s="11"/>
      <c r="Q23" s="48">
        <f t="shared" si="6"/>
        <v>0</v>
      </c>
      <c r="R23" s="11"/>
      <c r="S23" s="48">
        <f t="shared" si="7"/>
        <v>0</v>
      </c>
      <c r="T23" s="11"/>
      <c r="U23" s="48">
        <f t="shared" si="8"/>
        <v>0</v>
      </c>
      <c r="V23" s="11"/>
      <c r="W23" s="48">
        <f t="shared" si="9"/>
        <v>0</v>
      </c>
      <c r="X23" s="11"/>
      <c r="Y23" s="48">
        <f t="shared" si="10"/>
        <v>0</v>
      </c>
      <c r="Z23" s="11"/>
      <c r="AA23" s="48">
        <f t="shared" si="11"/>
        <v>0</v>
      </c>
      <c r="AB23" s="11"/>
      <c r="AC23" s="48">
        <f t="shared" si="12"/>
        <v>0</v>
      </c>
      <c r="AD23" s="11"/>
      <c r="AE23" s="48">
        <f t="shared" si="13"/>
        <v>0</v>
      </c>
      <c r="AF23" s="11"/>
      <c r="AG23" s="48">
        <f t="shared" si="14"/>
        <v>0</v>
      </c>
    </row>
    <row r="24" spans="1:33" ht="12.95" customHeight="1" x14ac:dyDescent="0.2">
      <c r="A24" s="161"/>
      <c r="B24" s="74" t="s">
        <v>19</v>
      </c>
      <c r="C24" s="26">
        <v>22.8</v>
      </c>
      <c r="D24" s="75"/>
      <c r="E24" s="48">
        <f t="shared" si="0"/>
        <v>0</v>
      </c>
      <c r="F24" s="45"/>
      <c r="G24" s="48">
        <f t="shared" si="1"/>
        <v>0</v>
      </c>
      <c r="H24" s="45"/>
      <c r="I24" s="48">
        <f t="shared" si="2"/>
        <v>0</v>
      </c>
      <c r="J24" s="45"/>
      <c r="K24" s="48">
        <f t="shared" si="3"/>
        <v>0</v>
      </c>
      <c r="L24" s="11"/>
      <c r="M24" s="48">
        <f t="shared" si="4"/>
        <v>0</v>
      </c>
      <c r="N24" s="11"/>
      <c r="O24" s="48">
        <f t="shared" si="5"/>
        <v>0</v>
      </c>
      <c r="P24" s="11"/>
      <c r="Q24" s="48">
        <f t="shared" si="6"/>
        <v>0</v>
      </c>
      <c r="R24" s="11"/>
      <c r="S24" s="48">
        <f t="shared" si="7"/>
        <v>0</v>
      </c>
      <c r="T24" s="11"/>
      <c r="U24" s="48">
        <f t="shared" si="8"/>
        <v>0</v>
      </c>
      <c r="V24" s="11"/>
      <c r="W24" s="48">
        <f t="shared" si="9"/>
        <v>0</v>
      </c>
      <c r="X24" s="11"/>
      <c r="Y24" s="48">
        <f t="shared" si="10"/>
        <v>0</v>
      </c>
      <c r="Z24" s="11"/>
      <c r="AA24" s="48">
        <f t="shared" si="11"/>
        <v>0</v>
      </c>
      <c r="AB24" s="11"/>
      <c r="AC24" s="48">
        <f t="shared" si="12"/>
        <v>0</v>
      </c>
      <c r="AD24" s="11"/>
      <c r="AE24" s="48">
        <f t="shared" si="13"/>
        <v>0</v>
      </c>
      <c r="AF24" s="11"/>
      <c r="AG24" s="48">
        <f t="shared" si="14"/>
        <v>0</v>
      </c>
    </row>
    <row r="25" spans="1:33" ht="12.95" customHeight="1" x14ac:dyDescent="0.2">
      <c r="A25" s="161" t="s">
        <v>64</v>
      </c>
      <c r="B25" s="62"/>
      <c r="C25" s="24"/>
      <c r="D25" s="45"/>
      <c r="E25" s="48" t="str">
        <f t="shared" ref="E25:E34" si="15">IF(ISBLANK($C25),"",($D25/$C25))</f>
        <v/>
      </c>
      <c r="F25" s="45"/>
      <c r="G25" s="48" t="str">
        <f t="shared" si="1"/>
        <v/>
      </c>
      <c r="H25" s="45"/>
      <c r="I25" s="48" t="str">
        <f t="shared" si="2"/>
        <v/>
      </c>
      <c r="J25" s="45"/>
      <c r="K25" s="48" t="str">
        <f t="shared" si="3"/>
        <v/>
      </c>
      <c r="L25" s="11"/>
      <c r="M25" s="48" t="str">
        <f t="shared" si="4"/>
        <v/>
      </c>
      <c r="N25" s="11"/>
      <c r="O25" s="48" t="str">
        <f t="shared" si="5"/>
        <v/>
      </c>
      <c r="P25" s="11"/>
      <c r="Q25" s="48" t="str">
        <f t="shared" si="6"/>
        <v/>
      </c>
      <c r="R25" s="11"/>
      <c r="S25" s="48" t="str">
        <f t="shared" si="7"/>
        <v/>
      </c>
      <c r="T25" s="11"/>
      <c r="U25" s="48" t="str">
        <f t="shared" si="8"/>
        <v/>
      </c>
      <c r="V25" s="11"/>
      <c r="W25" s="48" t="str">
        <f t="shared" si="9"/>
        <v/>
      </c>
      <c r="X25" s="11"/>
      <c r="Y25" s="48" t="str">
        <f t="shared" si="10"/>
        <v/>
      </c>
      <c r="Z25" s="11"/>
      <c r="AA25" s="48" t="str">
        <f t="shared" si="11"/>
        <v/>
      </c>
      <c r="AB25" s="11"/>
      <c r="AC25" s="48" t="str">
        <f t="shared" si="12"/>
        <v/>
      </c>
      <c r="AD25" s="11"/>
      <c r="AE25" s="48" t="str">
        <f t="shared" si="13"/>
        <v/>
      </c>
      <c r="AF25" s="11"/>
      <c r="AG25" s="48" t="str">
        <f t="shared" si="14"/>
        <v/>
      </c>
    </row>
    <row r="26" spans="1:33" ht="12.95" customHeight="1" x14ac:dyDescent="0.2">
      <c r="A26" s="161"/>
      <c r="B26" s="62"/>
      <c r="C26" s="24"/>
      <c r="D26" s="45"/>
      <c r="E26" s="48" t="str">
        <f t="shared" si="15"/>
        <v/>
      </c>
      <c r="F26" s="45"/>
      <c r="G26" s="48" t="str">
        <f t="shared" si="1"/>
        <v/>
      </c>
      <c r="H26" s="45"/>
      <c r="I26" s="48" t="str">
        <f t="shared" si="2"/>
        <v/>
      </c>
      <c r="J26" s="45"/>
      <c r="K26" s="48" t="str">
        <f t="shared" si="3"/>
        <v/>
      </c>
      <c r="L26" s="11"/>
      <c r="M26" s="48" t="str">
        <f t="shared" si="4"/>
        <v/>
      </c>
      <c r="N26" s="11"/>
      <c r="O26" s="48" t="str">
        <f t="shared" si="5"/>
        <v/>
      </c>
      <c r="P26" s="11"/>
      <c r="Q26" s="48" t="str">
        <f t="shared" si="6"/>
        <v/>
      </c>
      <c r="R26" s="11"/>
      <c r="S26" s="48" t="str">
        <f t="shared" si="7"/>
        <v/>
      </c>
      <c r="T26" s="11"/>
      <c r="U26" s="48" t="str">
        <f t="shared" si="8"/>
        <v/>
      </c>
      <c r="V26" s="11"/>
      <c r="W26" s="48" t="str">
        <f t="shared" si="9"/>
        <v/>
      </c>
      <c r="X26" s="11"/>
      <c r="Y26" s="48" t="str">
        <f t="shared" si="10"/>
        <v/>
      </c>
      <c r="Z26" s="11"/>
      <c r="AA26" s="48" t="str">
        <f t="shared" si="11"/>
        <v/>
      </c>
      <c r="AB26" s="11"/>
      <c r="AC26" s="48" t="str">
        <f t="shared" si="12"/>
        <v/>
      </c>
      <c r="AD26" s="11"/>
      <c r="AE26" s="48" t="str">
        <f t="shared" si="13"/>
        <v/>
      </c>
      <c r="AF26" s="11"/>
      <c r="AG26" s="48" t="str">
        <f t="shared" si="14"/>
        <v/>
      </c>
    </row>
    <row r="27" spans="1:33" ht="12.95" customHeight="1" x14ac:dyDescent="0.2">
      <c r="A27" s="161"/>
      <c r="B27" s="61"/>
      <c r="C27" s="24"/>
      <c r="D27" s="45"/>
      <c r="E27" s="48" t="str">
        <f t="shared" si="15"/>
        <v/>
      </c>
      <c r="F27" s="45"/>
      <c r="G27" s="48" t="str">
        <f t="shared" si="1"/>
        <v/>
      </c>
      <c r="H27" s="45"/>
      <c r="I27" s="48" t="str">
        <f t="shared" si="2"/>
        <v/>
      </c>
      <c r="J27" s="45"/>
      <c r="K27" s="48" t="str">
        <f t="shared" si="3"/>
        <v/>
      </c>
      <c r="L27" s="11"/>
      <c r="M27" s="48" t="str">
        <f t="shared" si="4"/>
        <v/>
      </c>
      <c r="N27" s="11"/>
      <c r="O27" s="48" t="str">
        <f t="shared" si="5"/>
        <v/>
      </c>
      <c r="P27" s="11"/>
      <c r="Q27" s="48" t="str">
        <f t="shared" si="6"/>
        <v/>
      </c>
      <c r="R27" s="11"/>
      <c r="S27" s="48" t="str">
        <f t="shared" si="7"/>
        <v/>
      </c>
      <c r="T27" s="11"/>
      <c r="U27" s="48" t="str">
        <f t="shared" si="8"/>
        <v/>
      </c>
      <c r="V27" s="11"/>
      <c r="W27" s="48" t="str">
        <f t="shared" si="9"/>
        <v/>
      </c>
      <c r="X27" s="11"/>
      <c r="Y27" s="48" t="str">
        <f t="shared" si="10"/>
        <v/>
      </c>
      <c r="Z27" s="11"/>
      <c r="AA27" s="48" t="str">
        <f t="shared" si="11"/>
        <v/>
      </c>
      <c r="AB27" s="11"/>
      <c r="AC27" s="48" t="str">
        <f t="shared" si="12"/>
        <v/>
      </c>
      <c r="AD27" s="11"/>
      <c r="AE27" s="48" t="str">
        <f t="shared" si="13"/>
        <v/>
      </c>
      <c r="AF27" s="11"/>
      <c r="AG27" s="48" t="str">
        <f t="shared" si="14"/>
        <v/>
      </c>
    </row>
    <row r="28" spans="1:33" ht="12.95" customHeight="1" x14ac:dyDescent="0.2">
      <c r="A28" s="161"/>
      <c r="B28" s="61"/>
      <c r="C28" s="24"/>
      <c r="D28" s="45"/>
      <c r="E28" s="48" t="str">
        <f t="shared" si="15"/>
        <v/>
      </c>
      <c r="F28" s="45"/>
      <c r="G28" s="48" t="str">
        <f t="shared" si="1"/>
        <v/>
      </c>
      <c r="H28" s="45"/>
      <c r="I28" s="48" t="str">
        <f t="shared" si="2"/>
        <v/>
      </c>
      <c r="J28" s="45"/>
      <c r="K28" s="48" t="str">
        <f t="shared" si="3"/>
        <v/>
      </c>
      <c r="L28" s="11"/>
      <c r="M28" s="48" t="str">
        <f t="shared" si="4"/>
        <v/>
      </c>
      <c r="N28" s="11"/>
      <c r="O28" s="48" t="str">
        <f t="shared" si="5"/>
        <v/>
      </c>
      <c r="P28" s="11"/>
      <c r="Q28" s="48" t="str">
        <f t="shared" si="6"/>
        <v/>
      </c>
      <c r="R28" s="11"/>
      <c r="S28" s="48" t="str">
        <f t="shared" si="7"/>
        <v/>
      </c>
      <c r="T28" s="11"/>
      <c r="U28" s="48" t="str">
        <f t="shared" si="8"/>
        <v/>
      </c>
      <c r="V28" s="11"/>
      <c r="W28" s="48" t="str">
        <f t="shared" si="9"/>
        <v/>
      </c>
      <c r="X28" s="11"/>
      <c r="Y28" s="48" t="str">
        <f t="shared" si="10"/>
        <v/>
      </c>
      <c r="Z28" s="11"/>
      <c r="AA28" s="48" t="str">
        <f t="shared" si="11"/>
        <v/>
      </c>
      <c r="AB28" s="11"/>
      <c r="AC28" s="48" t="str">
        <f t="shared" si="12"/>
        <v/>
      </c>
      <c r="AD28" s="11"/>
      <c r="AE28" s="48" t="str">
        <f t="shared" si="13"/>
        <v/>
      </c>
      <c r="AF28" s="11"/>
      <c r="AG28" s="48" t="str">
        <f t="shared" si="14"/>
        <v/>
      </c>
    </row>
    <row r="29" spans="1:33" ht="12.95" customHeight="1" x14ac:dyDescent="0.2">
      <c r="A29" s="161"/>
      <c r="B29" s="61"/>
      <c r="C29" s="24"/>
      <c r="D29" s="45"/>
      <c r="E29" s="48" t="str">
        <f t="shared" si="15"/>
        <v/>
      </c>
      <c r="F29" s="45"/>
      <c r="G29" s="48" t="str">
        <f t="shared" si="1"/>
        <v/>
      </c>
      <c r="H29" s="45"/>
      <c r="I29" s="48" t="str">
        <f t="shared" si="2"/>
        <v/>
      </c>
      <c r="J29" s="45"/>
      <c r="K29" s="48" t="str">
        <f t="shared" si="3"/>
        <v/>
      </c>
      <c r="L29" s="11"/>
      <c r="M29" s="48" t="str">
        <f t="shared" si="4"/>
        <v/>
      </c>
      <c r="N29" s="11"/>
      <c r="O29" s="48" t="str">
        <f t="shared" si="5"/>
        <v/>
      </c>
      <c r="P29" s="11"/>
      <c r="Q29" s="48" t="str">
        <f t="shared" si="6"/>
        <v/>
      </c>
      <c r="R29" s="11"/>
      <c r="S29" s="48" t="str">
        <f t="shared" si="7"/>
        <v/>
      </c>
      <c r="T29" s="11"/>
      <c r="U29" s="48" t="str">
        <f t="shared" si="8"/>
        <v/>
      </c>
      <c r="V29" s="11"/>
      <c r="W29" s="48" t="str">
        <f t="shared" si="9"/>
        <v/>
      </c>
      <c r="X29" s="11"/>
      <c r="Y29" s="48" t="str">
        <f t="shared" si="10"/>
        <v/>
      </c>
      <c r="Z29" s="11"/>
      <c r="AA29" s="48" t="str">
        <f t="shared" si="11"/>
        <v/>
      </c>
      <c r="AB29" s="11"/>
      <c r="AC29" s="48" t="str">
        <f t="shared" si="12"/>
        <v/>
      </c>
      <c r="AD29" s="11"/>
      <c r="AE29" s="48" t="str">
        <f t="shared" si="13"/>
        <v/>
      </c>
      <c r="AF29" s="11"/>
      <c r="AG29" s="48" t="str">
        <f t="shared" si="14"/>
        <v/>
      </c>
    </row>
    <row r="30" spans="1:33" ht="12.95" customHeight="1" x14ac:dyDescent="0.2">
      <c r="A30" s="161"/>
      <c r="B30" s="61"/>
      <c r="C30" s="24"/>
      <c r="D30" s="45"/>
      <c r="E30" s="48" t="str">
        <f t="shared" si="15"/>
        <v/>
      </c>
      <c r="F30" s="45"/>
      <c r="G30" s="48" t="str">
        <f t="shared" si="1"/>
        <v/>
      </c>
      <c r="H30" s="45"/>
      <c r="I30" s="48" t="str">
        <f t="shared" si="2"/>
        <v/>
      </c>
      <c r="J30" s="45"/>
      <c r="K30" s="48" t="str">
        <f t="shared" si="3"/>
        <v/>
      </c>
      <c r="L30" s="11"/>
      <c r="M30" s="48" t="str">
        <f t="shared" si="4"/>
        <v/>
      </c>
      <c r="N30" s="11"/>
      <c r="O30" s="48" t="str">
        <f t="shared" si="5"/>
        <v/>
      </c>
      <c r="P30" s="11"/>
      <c r="Q30" s="48" t="str">
        <f t="shared" si="6"/>
        <v/>
      </c>
      <c r="R30" s="11"/>
      <c r="S30" s="48" t="str">
        <f t="shared" si="7"/>
        <v/>
      </c>
      <c r="T30" s="11"/>
      <c r="U30" s="48" t="str">
        <f t="shared" si="8"/>
        <v/>
      </c>
      <c r="V30" s="11"/>
      <c r="W30" s="48" t="str">
        <f t="shared" si="9"/>
        <v/>
      </c>
      <c r="X30" s="11"/>
      <c r="Y30" s="48" t="str">
        <f t="shared" si="10"/>
        <v/>
      </c>
      <c r="Z30" s="11"/>
      <c r="AA30" s="48" t="str">
        <f t="shared" si="11"/>
        <v/>
      </c>
      <c r="AB30" s="11"/>
      <c r="AC30" s="48" t="str">
        <f t="shared" si="12"/>
        <v/>
      </c>
      <c r="AD30" s="11"/>
      <c r="AE30" s="48" t="str">
        <f t="shared" si="13"/>
        <v/>
      </c>
      <c r="AF30" s="11"/>
      <c r="AG30" s="48" t="str">
        <f t="shared" si="14"/>
        <v/>
      </c>
    </row>
    <row r="31" spans="1:33" ht="12.95" customHeight="1" x14ac:dyDescent="0.2">
      <c r="A31" s="161"/>
      <c r="B31" s="61"/>
      <c r="C31" s="24"/>
      <c r="D31" s="45"/>
      <c r="E31" s="48" t="str">
        <f t="shared" si="15"/>
        <v/>
      </c>
      <c r="F31" s="45"/>
      <c r="G31" s="48" t="str">
        <f t="shared" si="1"/>
        <v/>
      </c>
      <c r="H31" s="45"/>
      <c r="I31" s="48" t="str">
        <f t="shared" si="2"/>
        <v/>
      </c>
      <c r="J31" s="45"/>
      <c r="K31" s="48" t="str">
        <f t="shared" si="3"/>
        <v/>
      </c>
      <c r="L31" s="11"/>
      <c r="M31" s="48" t="str">
        <f t="shared" si="4"/>
        <v/>
      </c>
      <c r="N31" s="11"/>
      <c r="O31" s="48" t="str">
        <f t="shared" si="5"/>
        <v/>
      </c>
      <c r="P31" s="11"/>
      <c r="Q31" s="48" t="str">
        <f t="shared" si="6"/>
        <v/>
      </c>
      <c r="R31" s="11"/>
      <c r="S31" s="48" t="str">
        <f t="shared" si="7"/>
        <v/>
      </c>
      <c r="T31" s="11"/>
      <c r="U31" s="48" t="str">
        <f t="shared" si="8"/>
        <v/>
      </c>
      <c r="V31" s="11"/>
      <c r="W31" s="48" t="str">
        <f t="shared" si="9"/>
        <v/>
      </c>
      <c r="X31" s="11"/>
      <c r="Y31" s="48" t="str">
        <f t="shared" si="10"/>
        <v/>
      </c>
      <c r="Z31" s="11"/>
      <c r="AA31" s="48" t="str">
        <f t="shared" si="11"/>
        <v/>
      </c>
      <c r="AB31" s="11"/>
      <c r="AC31" s="48" t="str">
        <f t="shared" si="12"/>
        <v/>
      </c>
      <c r="AD31" s="11"/>
      <c r="AE31" s="48" t="str">
        <f t="shared" si="13"/>
        <v/>
      </c>
      <c r="AF31" s="11"/>
      <c r="AG31" s="48" t="str">
        <f t="shared" si="14"/>
        <v/>
      </c>
    </row>
    <row r="32" spans="1:33" ht="12.95" customHeight="1" x14ac:dyDescent="0.2">
      <c r="A32" s="161"/>
      <c r="B32" s="61"/>
      <c r="C32" s="24"/>
      <c r="D32" s="45"/>
      <c r="E32" s="48" t="str">
        <f t="shared" si="15"/>
        <v/>
      </c>
      <c r="F32" s="45"/>
      <c r="G32" s="48" t="str">
        <f t="shared" si="1"/>
        <v/>
      </c>
      <c r="H32" s="45"/>
      <c r="I32" s="48" t="str">
        <f t="shared" si="2"/>
        <v/>
      </c>
      <c r="J32" s="45"/>
      <c r="K32" s="48" t="str">
        <f t="shared" si="3"/>
        <v/>
      </c>
      <c r="L32" s="11"/>
      <c r="M32" s="48" t="str">
        <f t="shared" si="4"/>
        <v/>
      </c>
      <c r="N32" s="11"/>
      <c r="O32" s="48" t="str">
        <f t="shared" si="5"/>
        <v/>
      </c>
      <c r="P32" s="11"/>
      <c r="Q32" s="48" t="str">
        <f t="shared" si="6"/>
        <v/>
      </c>
      <c r="R32" s="11"/>
      <c r="S32" s="48" t="str">
        <f t="shared" si="7"/>
        <v/>
      </c>
      <c r="T32" s="11"/>
      <c r="U32" s="48" t="str">
        <f t="shared" si="8"/>
        <v/>
      </c>
      <c r="V32" s="11"/>
      <c r="W32" s="48" t="str">
        <f t="shared" si="9"/>
        <v/>
      </c>
      <c r="X32" s="11"/>
      <c r="Y32" s="48" t="str">
        <f t="shared" si="10"/>
        <v/>
      </c>
      <c r="Z32" s="11"/>
      <c r="AA32" s="48" t="str">
        <f t="shared" si="11"/>
        <v/>
      </c>
      <c r="AB32" s="11"/>
      <c r="AC32" s="48" t="str">
        <f t="shared" si="12"/>
        <v/>
      </c>
      <c r="AD32" s="11"/>
      <c r="AE32" s="48" t="str">
        <f t="shared" si="13"/>
        <v/>
      </c>
      <c r="AF32" s="11"/>
      <c r="AG32" s="48" t="str">
        <f t="shared" si="14"/>
        <v/>
      </c>
    </row>
    <row r="33" spans="1:33" ht="12.95" customHeight="1" x14ac:dyDescent="0.2">
      <c r="A33" s="161"/>
      <c r="B33" s="61"/>
      <c r="C33" s="24"/>
      <c r="D33" s="45"/>
      <c r="E33" s="48" t="str">
        <f t="shared" si="15"/>
        <v/>
      </c>
      <c r="F33" s="45"/>
      <c r="G33" s="48" t="str">
        <f t="shared" si="1"/>
        <v/>
      </c>
      <c r="H33" s="45"/>
      <c r="I33" s="48" t="str">
        <f t="shared" si="2"/>
        <v/>
      </c>
      <c r="J33" s="45"/>
      <c r="K33" s="48" t="str">
        <f t="shared" si="3"/>
        <v/>
      </c>
      <c r="L33" s="11"/>
      <c r="M33" s="48" t="str">
        <f t="shared" si="4"/>
        <v/>
      </c>
      <c r="N33" s="11"/>
      <c r="O33" s="48" t="str">
        <f t="shared" si="5"/>
        <v/>
      </c>
      <c r="P33" s="11"/>
      <c r="Q33" s="48" t="str">
        <f t="shared" si="6"/>
        <v/>
      </c>
      <c r="R33" s="11"/>
      <c r="S33" s="48" t="str">
        <f t="shared" si="7"/>
        <v/>
      </c>
      <c r="T33" s="11"/>
      <c r="U33" s="48" t="str">
        <f t="shared" si="8"/>
        <v/>
      </c>
      <c r="V33" s="11"/>
      <c r="W33" s="48" t="str">
        <f t="shared" si="9"/>
        <v/>
      </c>
      <c r="X33" s="11"/>
      <c r="Y33" s="48" t="str">
        <f t="shared" si="10"/>
        <v/>
      </c>
      <c r="Z33" s="11"/>
      <c r="AA33" s="48" t="str">
        <f t="shared" si="11"/>
        <v/>
      </c>
      <c r="AB33" s="11"/>
      <c r="AC33" s="48" t="str">
        <f t="shared" si="12"/>
        <v/>
      </c>
      <c r="AD33" s="11"/>
      <c r="AE33" s="48" t="str">
        <f t="shared" si="13"/>
        <v/>
      </c>
      <c r="AF33" s="11"/>
      <c r="AG33" s="48" t="str">
        <f t="shared" si="14"/>
        <v/>
      </c>
    </row>
    <row r="34" spans="1:33" ht="12.95" customHeight="1" x14ac:dyDescent="0.2">
      <c r="A34" s="161"/>
      <c r="B34" s="61"/>
      <c r="C34" s="24"/>
      <c r="D34" s="45"/>
      <c r="E34" s="48" t="str">
        <f t="shared" si="15"/>
        <v/>
      </c>
      <c r="F34" s="45"/>
      <c r="G34" s="48" t="str">
        <f t="shared" si="1"/>
        <v/>
      </c>
      <c r="H34" s="45"/>
      <c r="I34" s="48" t="str">
        <f t="shared" si="2"/>
        <v/>
      </c>
      <c r="J34" s="45"/>
      <c r="K34" s="48" t="str">
        <f t="shared" si="3"/>
        <v/>
      </c>
      <c r="L34" s="11"/>
      <c r="M34" s="48" t="str">
        <f t="shared" si="4"/>
        <v/>
      </c>
      <c r="N34" s="11"/>
      <c r="O34" s="48" t="str">
        <f t="shared" si="5"/>
        <v/>
      </c>
      <c r="P34" s="11"/>
      <c r="Q34" s="48" t="str">
        <f t="shared" si="6"/>
        <v/>
      </c>
      <c r="R34" s="11"/>
      <c r="S34" s="48" t="str">
        <f t="shared" si="7"/>
        <v/>
      </c>
      <c r="T34" s="11"/>
      <c r="U34" s="48" t="str">
        <f t="shared" si="8"/>
        <v/>
      </c>
      <c r="V34" s="11"/>
      <c r="W34" s="48" t="str">
        <f t="shared" si="9"/>
        <v/>
      </c>
      <c r="X34" s="11"/>
      <c r="Y34" s="48" t="str">
        <f t="shared" si="10"/>
        <v/>
      </c>
      <c r="Z34" s="11"/>
      <c r="AA34" s="48" t="str">
        <f t="shared" si="11"/>
        <v/>
      </c>
      <c r="AB34" s="11"/>
      <c r="AC34" s="48" t="str">
        <f t="shared" si="12"/>
        <v/>
      </c>
      <c r="AD34" s="11"/>
      <c r="AE34" s="48" t="str">
        <f t="shared" si="13"/>
        <v/>
      </c>
      <c r="AF34" s="11"/>
      <c r="AG34" s="48" t="str">
        <f t="shared" si="14"/>
        <v/>
      </c>
    </row>
    <row r="35" spans="1:33" ht="12.95" customHeight="1" x14ac:dyDescent="0.25">
      <c r="D35" s="63" t="s">
        <v>59</v>
      </c>
      <c r="E35" s="67">
        <f>COUNTA(D17:D34)</f>
        <v>0</v>
      </c>
      <c r="F35" s="63" t="s">
        <v>59</v>
      </c>
      <c r="G35" s="67">
        <f>COUNTA(F17:F34)</f>
        <v>0</v>
      </c>
      <c r="H35" s="63" t="s">
        <v>59</v>
      </c>
      <c r="I35" s="67">
        <f>COUNTA(H17:H34)</f>
        <v>0</v>
      </c>
      <c r="J35" s="63" t="s">
        <v>59</v>
      </c>
      <c r="K35" s="67">
        <f t="shared" ref="K35" si="16">COUNTA(J17:J34)</f>
        <v>0</v>
      </c>
      <c r="L35" s="63" t="s">
        <v>59</v>
      </c>
      <c r="M35" s="67">
        <f t="shared" ref="M35" si="17">COUNTA(L17:L34)</f>
        <v>0</v>
      </c>
      <c r="N35" s="63" t="s">
        <v>59</v>
      </c>
      <c r="O35" s="67">
        <f t="shared" ref="O35" si="18">COUNTA(N17:N34)</f>
        <v>0</v>
      </c>
      <c r="P35" s="63" t="s">
        <v>59</v>
      </c>
      <c r="Q35" s="67">
        <f t="shared" ref="Q35" si="19">COUNTA(P17:P34)</f>
        <v>0</v>
      </c>
      <c r="R35" s="63" t="s">
        <v>59</v>
      </c>
      <c r="S35" s="67">
        <f t="shared" ref="S35" si="20">COUNTA(R17:R34)</f>
        <v>0</v>
      </c>
      <c r="T35" s="63" t="s">
        <v>59</v>
      </c>
      <c r="U35" s="67">
        <f t="shared" ref="U35" si="21">COUNTA(T17:T34)</f>
        <v>0</v>
      </c>
      <c r="V35" s="63" t="s">
        <v>59</v>
      </c>
      <c r="W35" s="67">
        <f t="shared" ref="W35" si="22">COUNTA(V17:V34)</f>
        <v>0</v>
      </c>
      <c r="X35" s="63" t="s">
        <v>59</v>
      </c>
      <c r="Y35" s="67">
        <f t="shared" ref="Y35" si="23">COUNTA(X17:X34)</f>
        <v>0</v>
      </c>
      <c r="Z35" s="63" t="s">
        <v>59</v>
      </c>
      <c r="AA35" s="67">
        <f t="shared" ref="AA35" si="24">COUNTA(Z17:Z34)</f>
        <v>0</v>
      </c>
      <c r="AB35" s="63" t="s">
        <v>59</v>
      </c>
      <c r="AC35" s="67">
        <f t="shared" ref="AC35" si="25">COUNTA(AB17:AB34)</f>
        <v>0</v>
      </c>
      <c r="AD35" s="63" t="s">
        <v>59</v>
      </c>
      <c r="AE35" s="67">
        <f t="shared" ref="AE35" si="26">COUNTA(AD17:AD34)</f>
        <v>0</v>
      </c>
      <c r="AF35" s="63" t="s">
        <v>59</v>
      </c>
      <c r="AG35" s="67">
        <f t="shared" ref="AG35" si="27">COUNTA(AF17:AF34)</f>
        <v>0</v>
      </c>
    </row>
    <row r="36" spans="1:33" ht="26.25" customHeight="1" x14ac:dyDescent="0.15">
      <c r="D36" s="53" t="s">
        <v>13</v>
      </c>
      <c r="E36" s="52">
        <f>IF(COUNTBLANK(D17:D24),0,SUM(E17:E34)/E35)</f>
        <v>0</v>
      </c>
      <c r="F36" s="53" t="s">
        <v>13</v>
      </c>
      <c r="G36" s="52">
        <f t="shared" ref="G36" si="28">IF(COUNTBLANK(F17:F24),0,SUM(G17:G34)/G35)</f>
        <v>0</v>
      </c>
      <c r="H36" s="53" t="s">
        <v>13</v>
      </c>
      <c r="I36" s="52">
        <f t="shared" ref="I36" si="29">IF(COUNTBLANK(H17:H24),0,SUM(I17:I34)/I35)</f>
        <v>0</v>
      </c>
      <c r="J36" s="53" t="s">
        <v>13</v>
      </c>
      <c r="K36" s="52">
        <f t="shared" ref="K36" si="30">IF(COUNTBLANK(J17:J24),0,SUM(K17:K34)/K35)</f>
        <v>0</v>
      </c>
      <c r="L36" s="53" t="s">
        <v>13</v>
      </c>
      <c r="M36" s="52">
        <f t="shared" ref="M36" si="31">IF(COUNTBLANK(L17:L24),0,SUM(M17:M34)/M35)</f>
        <v>0</v>
      </c>
      <c r="N36" s="53" t="s">
        <v>13</v>
      </c>
      <c r="O36" s="52">
        <f t="shared" ref="O36" si="32">IF(COUNTBLANK(N17:N24),0,SUM(O17:O34)/O35)</f>
        <v>0</v>
      </c>
      <c r="P36" s="53" t="s">
        <v>13</v>
      </c>
      <c r="Q36" s="52">
        <f t="shared" ref="Q36" si="33">IF(COUNTBLANK(P17:P24),0,SUM(Q17:Q34)/Q35)</f>
        <v>0</v>
      </c>
      <c r="R36" s="53" t="s">
        <v>13</v>
      </c>
      <c r="S36" s="52">
        <f t="shared" ref="S36" si="34">IF(COUNTBLANK(R17:R24),0,SUM(S17:S34)/S35)</f>
        <v>0</v>
      </c>
      <c r="T36" s="53" t="s">
        <v>13</v>
      </c>
      <c r="U36" s="52">
        <f t="shared" ref="U36" si="35">IF(COUNTBLANK(T17:T24),0,SUM(U17:U34)/U35)</f>
        <v>0</v>
      </c>
      <c r="V36" s="53" t="s">
        <v>13</v>
      </c>
      <c r="W36" s="52">
        <f t="shared" ref="W36" si="36">IF(COUNTBLANK(V17:V24),0,SUM(W17:W34)/W35)</f>
        <v>0</v>
      </c>
      <c r="X36" s="53" t="s">
        <v>13</v>
      </c>
      <c r="Y36" s="52">
        <f t="shared" ref="Y36" si="37">IF(COUNTBLANK(X17:X24),0,SUM(Y17:Y34)/Y35)</f>
        <v>0</v>
      </c>
      <c r="Z36" s="53" t="s">
        <v>13</v>
      </c>
      <c r="AA36" s="52">
        <f t="shared" ref="AA36" si="38">IF(COUNTBLANK(Z17:Z24),0,SUM(AA17:AA34)/AA35)</f>
        <v>0</v>
      </c>
      <c r="AB36" s="53" t="s">
        <v>13</v>
      </c>
      <c r="AC36" s="52">
        <f t="shared" ref="AC36" si="39">IF(COUNTBLANK(AB17:AB24),0,SUM(AC17:AC34)/AC35)</f>
        <v>0</v>
      </c>
      <c r="AD36" s="53" t="s">
        <v>13</v>
      </c>
      <c r="AE36" s="52">
        <f t="shared" ref="AE36" si="40">IF(COUNTBLANK(AD17:AD24),0,SUM(AE17:AE34)/AE35)</f>
        <v>0</v>
      </c>
      <c r="AF36" s="53" t="s">
        <v>13</v>
      </c>
      <c r="AG36" s="52">
        <f t="shared" ref="AG36" si="41">IF(COUNTBLANK(AF17:AF24),0,SUM(AG17:AG34)/AG35)</f>
        <v>0</v>
      </c>
    </row>
    <row r="37" spans="1:33" ht="27.75" customHeight="1" x14ac:dyDescent="0.2">
      <c r="B37" s="16"/>
      <c r="D37" s="30"/>
      <c r="E37" s="29">
        <f>COUNTIF(E17:E28, "&gt;1")</f>
        <v>0</v>
      </c>
      <c r="F37" s="30"/>
      <c r="G37" s="29">
        <f>COUNTIF(G17:G28, "&gt;1")</f>
        <v>0</v>
      </c>
      <c r="H37" s="30"/>
      <c r="I37" s="29">
        <f>COUNTIF(I17:I28, "&gt;1")</f>
        <v>0</v>
      </c>
      <c r="J37" s="30"/>
      <c r="K37" s="29">
        <f>COUNTIF(K17:K28, "&gt;1")</f>
        <v>0</v>
      </c>
      <c r="L37" s="30"/>
      <c r="M37" s="29">
        <f>COUNTIF(M17:M28, "&gt;1")</f>
        <v>0</v>
      </c>
      <c r="N37" s="30"/>
      <c r="O37" s="29">
        <f>COUNTIF(O17:O28, "&gt;1")</f>
        <v>0</v>
      </c>
      <c r="P37" s="30"/>
      <c r="Q37" s="29">
        <f>COUNTIF(Q17:Q28, "&gt;1")</f>
        <v>0</v>
      </c>
      <c r="R37" s="30"/>
      <c r="S37" s="29">
        <f>COUNTIF(S17:S28, "&gt;1")</f>
        <v>0</v>
      </c>
      <c r="T37" s="30"/>
      <c r="U37" s="29">
        <f>COUNTIF(U17:U28, "&gt;1")</f>
        <v>0</v>
      </c>
      <c r="V37" s="30"/>
      <c r="W37" s="29">
        <f>COUNTIF(W17:W28, "&gt;1")</f>
        <v>0</v>
      </c>
      <c r="X37" s="30"/>
      <c r="Y37" s="29">
        <f>COUNTIF(Y17:Y28, "&gt;1")</f>
        <v>0</v>
      </c>
      <c r="Z37" s="30"/>
      <c r="AA37" s="29">
        <f>COUNTIF(AA17:AA28, "&gt;1")</f>
        <v>0</v>
      </c>
      <c r="AB37" s="30"/>
      <c r="AC37" s="29">
        <f>COUNTIF(AC17:AC28, "&gt;1")</f>
        <v>0</v>
      </c>
      <c r="AD37" s="30"/>
      <c r="AE37" s="29">
        <f>COUNTIF(AE17:AE28, "&gt;1")</f>
        <v>0</v>
      </c>
      <c r="AF37" s="30"/>
      <c r="AG37" s="29">
        <f>COUNTIF(AG17:AG28, "&gt;1")</f>
        <v>0</v>
      </c>
    </row>
    <row r="38" spans="1:33" ht="24" x14ac:dyDescent="0.2">
      <c r="B38" s="16"/>
      <c r="C38" s="16"/>
      <c r="D38" s="15" t="s">
        <v>14</v>
      </c>
      <c r="E38" s="10" t="str">
        <f>IF(E36&gt;0.5,"Danger avéré",IF(OR(E37&gt;=1,E36&gt;0.1),"Danger potentiel",IF(E36&lt;0.1,"Danger négligeable",)))</f>
        <v>Danger négligeable</v>
      </c>
      <c r="F38" s="14" t="s">
        <v>14</v>
      </c>
      <c r="G38" s="10" t="str">
        <f>IF(G36&gt;0.5,"Danger avéré",IF(OR(G37&gt;=1,G36&gt;0.1),"Danger potentiel",IF(G36&lt;0.1,"Danger négligeable",)))</f>
        <v>Danger négligeable</v>
      </c>
      <c r="H38" s="14" t="s">
        <v>14</v>
      </c>
      <c r="I38" s="10" t="str">
        <f>IF(I36&gt;0.5,"Danger avéré",IF(OR(I37&gt;=1,I36&gt;0.1),"Danger potentiel",IF(I36&lt;0.1,"Danger négligeable",)))</f>
        <v>Danger négligeable</v>
      </c>
      <c r="J38" s="14" t="s">
        <v>14</v>
      </c>
      <c r="K38" s="10" t="str">
        <f>IF(K36&gt;0.5,"Danger avéré",IF(OR(K37&gt;=1,K36&gt;0.1),"Danger potentiel",IF(K36&lt;0.1,"Danger négligeable",)))</f>
        <v>Danger négligeable</v>
      </c>
      <c r="L38" s="14" t="s">
        <v>14</v>
      </c>
      <c r="M38" s="10" t="str">
        <f>IF(M36&gt;0.5,"Danger avéré",IF(OR(M37&gt;=1,M36&gt;0.1),"Danger potentiel",IF(M36&lt;0.1,"Danger négligeable",)))</f>
        <v>Danger négligeable</v>
      </c>
      <c r="N38" s="14" t="s">
        <v>14</v>
      </c>
      <c r="O38" s="10" t="str">
        <f>IF(O36&gt;0.5,"Danger avéré",IF(OR(O37&gt;=1,O36&gt;0.1),"Danger potentiel",IF(O36&lt;0.1,"Danger négligeable",)))</f>
        <v>Danger négligeable</v>
      </c>
      <c r="P38" s="14" t="s">
        <v>14</v>
      </c>
      <c r="Q38" s="10" t="str">
        <f>IF(Q36&gt;0.5,"Danger avéré",IF(OR(Q37&gt;=1,Q36&gt;0.1),"Danger potentiel",IF(Q36&lt;0.1,"Danger négligeable",)))</f>
        <v>Danger négligeable</v>
      </c>
      <c r="R38" s="14" t="s">
        <v>14</v>
      </c>
      <c r="S38" s="10" t="str">
        <f>IF(S36&gt;0.5,"Danger avéré",IF(OR(S37&gt;=1,S36&gt;0.1),"Danger potentiel",IF(S36&lt;0.1,"Danger négligeable",)))</f>
        <v>Danger négligeable</v>
      </c>
      <c r="T38" s="14" t="s">
        <v>14</v>
      </c>
      <c r="U38" s="10" t="str">
        <f>IF(U36&gt;0.5,"Danger avéré",IF(OR(U37&gt;=1,U36&gt;0.1),"Danger potentiel",IF(U36&lt;0.1,"Danger négligeable",)))</f>
        <v>Danger négligeable</v>
      </c>
      <c r="V38" s="14" t="s">
        <v>14</v>
      </c>
      <c r="W38" s="10" t="str">
        <f>IF(W36&gt;0.5,"Danger avéré",IF(OR(W37&gt;=1,W36&gt;0.1),"Danger potentiel",IF(W36&lt;0.1,"Danger négligeable",)))</f>
        <v>Danger négligeable</v>
      </c>
      <c r="X38" s="14" t="s">
        <v>14</v>
      </c>
      <c r="Y38" s="10" t="str">
        <f>IF(Y36&gt;0.5,"Danger avéré",IF(OR(Y37&gt;=1,Y36&gt;0.1),"Danger potentiel",IF(Y36&lt;0.1,"Danger négligeable",)))</f>
        <v>Danger négligeable</v>
      </c>
      <c r="Z38" s="14" t="s">
        <v>14</v>
      </c>
      <c r="AA38" s="10" t="str">
        <f>IF(AA36&gt;0.5,"Danger avéré",IF(OR(AA37&gt;=1,AA36&gt;0.1),"Danger potentiel",IF(AA36&lt;0.1,"Danger négligeable",)))</f>
        <v>Danger négligeable</v>
      </c>
      <c r="AB38" s="14" t="s">
        <v>14</v>
      </c>
      <c r="AC38" s="10" t="str">
        <f>IF(AC36&gt;0.5,"Danger avéré",IF(OR(AC37&gt;=1,AC36&gt;0.1),"Danger potentiel",IF(AC36&lt;0.1,"Danger négligeable",)))</f>
        <v>Danger négligeable</v>
      </c>
      <c r="AD38" s="14" t="s">
        <v>14</v>
      </c>
      <c r="AE38" s="10" t="str">
        <f>IF(AE36&gt;0.5,"Danger avéré",IF(OR(AE37&gt;=1,AE36&gt;0.1),"Danger potentiel",IF(AE36&lt;0.1,"Danger négligeable",)))</f>
        <v>Danger négligeable</v>
      </c>
      <c r="AF38" s="14" t="s">
        <v>14</v>
      </c>
      <c r="AG38" s="10" t="str">
        <f>IF(AG36&gt;0.5,"Danger avéré",IF(OR(AG37&gt;=1,AG36&gt;0.1),"Danger potentiel",IF(AG36&lt;0.1,"Danger négligeable",)))</f>
        <v>Danger négligeable</v>
      </c>
    </row>
    <row r="39" spans="1:33" ht="12" x14ac:dyDescent="0.2">
      <c r="B39" s="16"/>
      <c r="C39" s="16"/>
      <c r="D39" s="12"/>
      <c r="E39" s="12"/>
      <c r="F39" s="12"/>
      <c r="G39" s="12"/>
      <c r="H39" s="12"/>
      <c r="I39" s="12"/>
      <c r="J39" s="12"/>
      <c r="K39" s="17"/>
    </row>
    <row r="40" spans="1:33" ht="12" x14ac:dyDescent="0.2">
      <c r="D40" s="12"/>
      <c r="E40" s="12"/>
      <c r="F40" s="12"/>
      <c r="G40" s="12"/>
      <c r="H40" s="12"/>
      <c r="I40" s="12"/>
      <c r="J40" s="12"/>
      <c r="K40" s="17"/>
    </row>
    <row r="41" spans="1:33" ht="11.25" customHeight="1" x14ac:dyDescent="0.2">
      <c r="D41" s="18"/>
      <c r="E41" s="18"/>
      <c r="F41" s="12"/>
      <c r="G41" s="12"/>
      <c r="H41" s="12"/>
      <c r="I41" s="12"/>
      <c r="J41" s="12"/>
      <c r="K41" s="17"/>
    </row>
    <row r="42" spans="1:33" ht="11.25" customHeight="1" x14ac:dyDescent="0.2">
      <c r="D42" s="18"/>
      <c r="E42" s="18"/>
      <c r="F42" s="12"/>
      <c r="G42" s="12"/>
      <c r="H42" s="12"/>
      <c r="I42" s="12"/>
      <c r="J42" s="12"/>
      <c r="K42" s="17"/>
    </row>
  </sheetData>
  <sheetProtection password="C05A" sheet="1" objects="1" scenarios="1"/>
  <protectedRanges>
    <protectedRange sqref="B25:C34" name="Plage16"/>
    <protectedRange sqref="AF17:AF34" name="Plage15"/>
    <protectedRange sqref="AD17:AD34" name="Plage14"/>
    <protectedRange sqref="AB17:AB34" name="Plage13"/>
    <protectedRange sqref="Z17:Z34" name="Plage12"/>
    <protectedRange sqref="X17:X34" name="Plage11"/>
    <protectedRange sqref="V17:V34" name="Plage10"/>
    <protectedRange sqref="T17:T34" name="Plage9"/>
    <protectedRange sqref="R17:R34" name="Plage8"/>
    <protectedRange sqref="P17:P34" name="Plage7"/>
    <protectedRange sqref="N17:N34" name="Plage6"/>
    <protectedRange sqref="L17:L34" name="Plage5"/>
    <protectedRange sqref="J17:J34" name="Plage4"/>
    <protectedRange sqref="H17:H34" name="Plage3"/>
    <protectedRange sqref="F17:F34" name="Plage2"/>
    <protectedRange sqref="D17:D34" name="Plage1"/>
  </protectedRanges>
  <mergeCells count="23">
    <mergeCell ref="J15:K15"/>
    <mergeCell ref="A9:C9"/>
    <mergeCell ref="C11:C12"/>
    <mergeCell ref="AF15:AG15"/>
    <mergeCell ref="V15:W15"/>
    <mergeCell ref="X15:Y15"/>
    <mergeCell ref="Z15:AA15"/>
    <mergeCell ref="AB15:AC15"/>
    <mergeCell ref="AD15:AE15"/>
    <mergeCell ref="L15:M15"/>
    <mergeCell ref="N15:O15"/>
    <mergeCell ref="P15:Q15"/>
    <mergeCell ref="R15:S15"/>
    <mergeCell ref="T15:U15"/>
    <mergeCell ref="D15:E15"/>
    <mergeCell ref="F15:G15"/>
    <mergeCell ref="H15:I15"/>
    <mergeCell ref="A17:A24"/>
    <mergeCell ref="A25:A34"/>
    <mergeCell ref="A10:B10"/>
    <mergeCell ref="A11:B11"/>
    <mergeCell ref="A12:B12"/>
    <mergeCell ref="A13:B13"/>
  </mergeCells>
  <conditionalFormatting sqref="E38">
    <cfRule type="containsText" dxfId="72" priority="135" operator="containsText" text="potentiel">
      <formula>NOT(ISERROR(SEARCH("potentiel",E38)))</formula>
    </cfRule>
    <cfRule type="containsText" dxfId="71" priority="136" operator="containsText" text="négligeable">
      <formula>NOT(ISERROR(SEARCH("négligeable",E38)))</formula>
    </cfRule>
    <cfRule type="containsText" dxfId="70" priority="137" operator="containsText" text="avéré">
      <formula>NOT(ISERROR(SEARCH("avéré",E38)))</formula>
    </cfRule>
  </conditionalFormatting>
  <conditionalFormatting sqref="G38">
    <cfRule type="containsText" dxfId="69" priority="131" operator="containsText" text="potentiel">
      <formula>NOT(ISERROR(SEARCH("potentiel",G38)))</formula>
    </cfRule>
    <cfRule type="containsText" dxfId="68" priority="132" operator="containsText" text="négligeable">
      <formula>NOT(ISERROR(SEARCH("négligeable",G38)))</formula>
    </cfRule>
    <cfRule type="containsText" dxfId="67" priority="133" operator="containsText" text="avéré">
      <formula>NOT(ISERROR(SEARCH("avéré",G38)))</formula>
    </cfRule>
  </conditionalFormatting>
  <conditionalFormatting sqref="I38">
    <cfRule type="containsText" dxfId="66" priority="128" operator="containsText" text="potentiel">
      <formula>NOT(ISERROR(SEARCH("potentiel",I38)))</formula>
    </cfRule>
    <cfRule type="containsText" dxfId="65" priority="129" operator="containsText" text="négligeable">
      <formula>NOT(ISERROR(SEARCH("négligeable",I38)))</formula>
    </cfRule>
    <cfRule type="containsText" dxfId="64" priority="130" operator="containsText" text="avéré">
      <formula>NOT(ISERROR(SEARCH("avéré",I38)))</formula>
    </cfRule>
  </conditionalFormatting>
  <conditionalFormatting sqref="K38">
    <cfRule type="containsText" dxfId="63" priority="124" operator="containsText" text="potentiel">
      <formula>NOT(ISERROR(SEARCH("potentiel",K38)))</formula>
    </cfRule>
    <cfRule type="containsText" dxfId="62" priority="125" operator="containsText" text="négligeable">
      <formula>NOT(ISERROR(SEARCH("négligeable",K38)))</formula>
    </cfRule>
    <cfRule type="containsText" dxfId="61" priority="126" operator="containsText" text="avéré">
      <formula>NOT(ISERROR(SEARCH("avéré",K38)))</formula>
    </cfRule>
  </conditionalFormatting>
  <conditionalFormatting sqref="E37 G37 I37 K37">
    <cfRule type="cellIs" dxfId="60" priority="123" operator="greaterThanOrEqual">
      <formula>1</formula>
    </cfRule>
  </conditionalFormatting>
  <conditionalFormatting sqref="M38">
    <cfRule type="containsText" dxfId="59" priority="119" operator="containsText" text="potentiel">
      <formula>NOT(ISERROR(SEARCH("potentiel",M38)))</formula>
    </cfRule>
    <cfRule type="containsText" dxfId="58" priority="120" operator="containsText" text="négligeable">
      <formula>NOT(ISERROR(SEARCH("négligeable",M38)))</formula>
    </cfRule>
    <cfRule type="containsText" dxfId="57" priority="121" operator="containsText" text="avéré">
      <formula>NOT(ISERROR(SEARCH("avéré",M38)))</formula>
    </cfRule>
  </conditionalFormatting>
  <conditionalFormatting sqref="M37">
    <cfRule type="cellIs" dxfId="56" priority="118" operator="greaterThanOrEqual">
      <formula>1</formula>
    </cfRule>
  </conditionalFormatting>
  <conditionalFormatting sqref="O38">
    <cfRule type="containsText" dxfId="55" priority="114" operator="containsText" text="potentiel">
      <formula>NOT(ISERROR(SEARCH("potentiel",O38)))</formula>
    </cfRule>
    <cfRule type="containsText" dxfId="54" priority="115" operator="containsText" text="négligeable">
      <formula>NOT(ISERROR(SEARCH("négligeable",O38)))</formula>
    </cfRule>
    <cfRule type="containsText" dxfId="53" priority="116" operator="containsText" text="avéré">
      <formula>NOT(ISERROR(SEARCH("avéré",O38)))</formula>
    </cfRule>
  </conditionalFormatting>
  <conditionalFormatting sqref="O37">
    <cfRule type="cellIs" dxfId="52" priority="113" operator="greaterThanOrEqual">
      <formula>1</formula>
    </cfRule>
  </conditionalFormatting>
  <conditionalFormatting sqref="Q38">
    <cfRule type="containsText" dxfId="51" priority="109" operator="containsText" text="potentiel">
      <formula>NOT(ISERROR(SEARCH("potentiel",Q38)))</formula>
    </cfRule>
    <cfRule type="containsText" dxfId="50" priority="110" operator="containsText" text="négligeable">
      <formula>NOT(ISERROR(SEARCH("négligeable",Q38)))</formula>
    </cfRule>
    <cfRule type="containsText" dxfId="49" priority="111" operator="containsText" text="avéré">
      <formula>NOT(ISERROR(SEARCH("avéré",Q38)))</formula>
    </cfRule>
  </conditionalFormatting>
  <conditionalFormatting sqref="Q37">
    <cfRule type="cellIs" dxfId="48" priority="108" operator="greaterThanOrEqual">
      <formula>1</formula>
    </cfRule>
  </conditionalFormatting>
  <conditionalFormatting sqref="S38">
    <cfRule type="containsText" dxfId="47" priority="104" operator="containsText" text="potentiel">
      <formula>NOT(ISERROR(SEARCH("potentiel",S38)))</formula>
    </cfRule>
    <cfRule type="containsText" dxfId="46" priority="105" operator="containsText" text="négligeable">
      <formula>NOT(ISERROR(SEARCH("négligeable",S38)))</formula>
    </cfRule>
    <cfRule type="containsText" dxfId="45" priority="106" operator="containsText" text="avéré">
      <formula>NOT(ISERROR(SEARCH("avéré",S38)))</formula>
    </cfRule>
  </conditionalFormatting>
  <conditionalFormatting sqref="S37">
    <cfRule type="cellIs" dxfId="44" priority="103" operator="greaterThanOrEqual">
      <formula>1</formula>
    </cfRule>
  </conditionalFormatting>
  <conditionalFormatting sqref="U38">
    <cfRule type="containsText" dxfId="43" priority="99" operator="containsText" text="potentiel">
      <formula>NOT(ISERROR(SEARCH("potentiel",U38)))</formula>
    </cfRule>
    <cfRule type="containsText" dxfId="42" priority="100" operator="containsText" text="négligeable">
      <formula>NOT(ISERROR(SEARCH("négligeable",U38)))</formula>
    </cfRule>
    <cfRule type="containsText" dxfId="41" priority="101" operator="containsText" text="avéré">
      <formula>NOT(ISERROR(SEARCH("avéré",U38)))</formula>
    </cfRule>
  </conditionalFormatting>
  <conditionalFormatting sqref="U37">
    <cfRule type="cellIs" dxfId="40" priority="98" operator="greaterThanOrEqual">
      <formula>1</formula>
    </cfRule>
  </conditionalFormatting>
  <conditionalFormatting sqref="W38">
    <cfRule type="containsText" dxfId="39" priority="94" operator="containsText" text="potentiel">
      <formula>NOT(ISERROR(SEARCH("potentiel",W38)))</formula>
    </cfRule>
    <cfRule type="containsText" dxfId="38" priority="95" operator="containsText" text="négligeable">
      <formula>NOT(ISERROR(SEARCH("négligeable",W38)))</formula>
    </cfRule>
    <cfRule type="containsText" dxfId="37" priority="96" operator="containsText" text="avéré">
      <formula>NOT(ISERROR(SEARCH("avéré",W38)))</formula>
    </cfRule>
  </conditionalFormatting>
  <conditionalFormatting sqref="W37">
    <cfRule type="cellIs" dxfId="36" priority="93" operator="greaterThanOrEqual">
      <formula>1</formula>
    </cfRule>
  </conditionalFormatting>
  <conditionalFormatting sqref="Y38">
    <cfRule type="containsText" dxfId="35" priority="89" operator="containsText" text="potentiel">
      <formula>NOT(ISERROR(SEARCH("potentiel",Y38)))</formula>
    </cfRule>
    <cfRule type="containsText" dxfId="34" priority="90" operator="containsText" text="négligeable">
      <formula>NOT(ISERROR(SEARCH("négligeable",Y38)))</formula>
    </cfRule>
    <cfRule type="containsText" dxfId="33" priority="91" operator="containsText" text="avéré">
      <formula>NOT(ISERROR(SEARCH("avéré",Y38)))</formula>
    </cfRule>
  </conditionalFormatting>
  <conditionalFormatting sqref="Y37">
    <cfRule type="cellIs" dxfId="32" priority="88" operator="greaterThanOrEqual">
      <formula>1</formula>
    </cfRule>
  </conditionalFormatting>
  <conditionalFormatting sqref="AA38">
    <cfRule type="containsText" dxfId="31" priority="84" operator="containsText" text="potentiel">
      <formula>NOT(ISERROR(SEARCH("potentiel",AA38)))</formula>
    </cfRule>
    <cfRule type="containsText" dxfId="30" priority="85" operator="containsText" text="négligeable">
      <formula>NOT(ISERROR(SEARCH("négligeable",AA38)))</formula>
    </cfRule>
    <cfRule type="containsText" dxfId="29" priority="86" operator="containsText" text="avéré">
      <formula>NOT(ISERROR(SEARCH("avéré",AA38)))</formula>
    </cfRule>
  </conditionalFormatting>
  <conditionalFormatting sqref="AA37">
    <cfRule type="cellIs" dxfId="28" priority="83" operator="greaterThanOrEqual">
      <formula>1</formula>
    </cfRule>
  </conditionalFormatting>
  <conditionalFormatting sqref="AC38">
    <cfRule type="containsText" dxfId="27" priority="79" operator="containsText" text="potentiel">
      <formula>NOT(ISERROR(SEARCH("potentiel",AC38)))</formula>
    </cfRule>
    <cfRule type="containsText" dxfId="26" priority="80" operator="containsText" text="négligeable">
      <formula>NOT(ISERROR(SEARCH("négligeable",AC38)))</formula>
    </cfRule>
    <cfRule type="containsText" dxfId="25" priority="81" operator="containsText" text="avéré">
      <formula>NOT(ISERROR(SEARCH("avéré",AC38)))</formula>
    </cfRule>
  </conditionalFormatting>
  <conditionalFormatting sqref="AC37">
    <cfRule type="cellIs" dxfId="24" priority="78" operator="greaterThanOrEqual">
      <formula>1</formula>
    </cfRule>
  </conditionalFormatting>
  <conditionalFormatting sqref="AE38">
    <cfRule type="containsText" dxfId="23" priority="74" operator="containsText" text="potentiel">
      <formula>NOT(ISERROR(SEARCH("potentiel",AE38)))</formula>
    </cfRule>
    <cfRule type="containsText" dxfId="22" priority="75" operator="containsText" text="négligeable">
      <formula>NOT(ISERROR(SEARCH("négligeable",AE38)))</formula>
    </cfRule>
    <cfRule type="containsText" dxfId="21" priority="76" operator="containsText" text="avéré">
      <formula>NOT(ISERROR(SEARCH("avéré",AE38)))</formula>
    </cfRule>
  </conditionalFormatting>
  <conditionalFormatting sqref="AE37">
    <cfRule type="cellIs" dxfId="20" priority="73" operator="greaterThanOrEqual">
      <formula>1</formula>
    </cfRule>
  </conditionalFormatting>
  <conditionalFormatting sqref="AG38">
    <cfRule type="containsText" dxfId="19" priority="69" operator="containsText" text="potentiel">
      <formula>NOT(ISERROR(SEARCH("potentiel",AG38)))</formula>
    </cfRule>
    <cfRule type="containsText" dxfId="18" priority="70" operator="containsText" text="négligeable">
      <formula>NOT(ISERROR(SEARCH("négligeable",AG38)))</formula>
    </cfRule>
    <cfRule type="containsText" dxfId="17" priority="71" operator="containsText" text="avéré">
      <formula>NOT(ISERROR(SEARCH("avéré",AG38)))</formula>
    </cfRule>
  </conditionalFormatting>
  <conditionalFormatting sqref="AG37">
    <cfRule type="cellIs" dxfId="16" priority="68" operator="greaterThanOrEqual">
      <formula>1</formula>
    </cfRule>
  </conditionalFormatting>
  <conditionalFormatting sqref="E36 G36 I36 K36 M36 O36 Q36 S36 U36 W36 Y36 AA36 AC36 AE36 AG36">
    <cfRule type="cellIs" dxfId="15" priority="66" operator="greaterThanOrEqual">
      <formula>0.5</formula>
    </cfRule>
    <cfRule type="cellIs" dxfId="14" priority="67" operator="greaterThanOrEqual">
      <formula>0.1</formula>
    </cfRule>
    <cfRule type="cellIs" dxfId="13" priority="65" operator="lessThan">
      <formula xml:space="preserve"> 0.1</formula>
    </cfRule>
  </conditionalFormatting>
  <conditionalFormatting sqref="E36 G36 I36 K36 M36 O36 Q36 S36 U36 W36 Y36 AA36 AC36 AE36 AG36">
    <cfRule type="cellIs" dxfId="12" priority="1" operator="equal">
      <formula>0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zoomScale="120" zoomScaleNormal="120" workbookViewId="0">
      <pane xSplit="1" ySplit="13" topLeftCell="B14" activePane="bottomRight" state="frozen"/>
      <selection pane="topRight" activeCell="B1" sqref="B1"/>
      <selection pane="bottomLeft" activeCell="A8" sqref="A8"/>
      <selection pane="bottomRight" activeCell="E14" sqref="E14"/>
    </sheetView>
  </sheetViews>
  <sheetFormatPr baseColWidth="10" defaultRowHeight="10.5" x14ac:dyDescent="0.15"/>
  <cols>
    <col min="1" max="1" width="3.5703125" style="3" customWidth="1"/>
    <col min="2" max="6" width="8.7109375" customWidth="1"/>
    <col min="7" max="7" width="1.28515625" customWidth="1"/>
    <col min="8" max="10" width="8.7109375" hidden="1" customWidth="1"/>
    <col min="11" max="11" width="15.5703125" customWidth="1"/>
    <col min="12" max="12" width="15.140625" customWidth="1"/>
  </cols>
  <sheetData>
    <row r="1" spans="1:13" s="80" customFormat="1" ht="12" customHeight="1" x14ac:dyDescent="0.2">
      <c r="A1" s="79"/>
      <c r="B1" s="85" t="s">
        <v>58</v>
      </c>
      <c r="C1" s="106"/>
      <c r="D1" s="106"/>
      <c r="E1" s="86"/>
      <c r="F1" s="87"/>
      <c r="G1" s="79"/>
      <c r="I1" s="79"/>
      <c r="J1" s="79"/>
      <c r="K1" s="79"/>
      <c r="L1" s="79"/>
    </row>
    <row r="2" spans="1:13" ht="12" customHeight="1" x14ac:dyDescent="0.2">
      <c r="A2" s="16"/>
      <c r="B2" s="54"/>
      <c r="C2" s="55"/>
      <c r="D2" s="55"/>
      <c r="E2" s="55"/>
      <c r="F2" s="56"/>
      <c r="G2" s="16"/>
      <c r="H2" s="16"/>
      <c r="K2" s="167" t="s">
        <v>52</v>
      </c>
      <c r="L2" s="168"/>
    </row>
    <row r="3" spans="1:13" ht="10.5" customHeight="1" x14ac:dyDescent="0.2">
      <c r="A3" s="16"/>
      <c r="B3" s="54"/>
      <c r="C3" s="55"/>
      <c r="D3" s="55"/>
      <c r="E3" s="55"/>
      <c r="F3" s="56"/>
      <c r="G3" s="16"/>
      <c r="H3" s="16"/>
      <c r="K3" s="90" t="s">
        <v>55</v>
      </c>
      <c r="L3" s="93" t="s">
        <v>45</v>
      </c>
    </row>
    <row r="4" spans="1:13" ht="10.5" customHeight="1" x14ac:dyDescent="0.2">
      <c r="A4" s="16"/>
      <c r="B4" s="50" t="s">
        <v>76</v>
      </c>
      <c r="C4" s="107"/>
      <c r="D4" s="107"/>
      <c r="E4" s="57"/>
      <c r="F4" s="21"/>
      <c r="G4" s="16"/>
      <c r="H4" s="16"/>
      <c r="K4" s="91" t="s">
        <v>53</v>
      </c>
      <c r="L4" s="94" t="s">
        <v>46</v>
      </c>
    </row>
    <row r="5" spans="1:13" ht="10.5" customHeight="1" x14ac:dyDescent="0.2">
      <c r="A5" s="16"/>
      <c r="B5" s="81" t="s">
        <v>68</v>
      </c>
      <c r="C5" s="108"/>
      <c r="D5" s="108"/>
      <c r="E5" s="82"/>
      <c r="F5" s="130"/>
      <c r="G5" s="16"/>
      <c r="H5" s="16"/>
      <c r="K5" s="92" t="s">
        <v>54</v>
      </c>
      <c r="L5" s="95" t="s">
        <v>47</v>
      </c>
    </row>
    <row r="6" spans="1:13" ht="10.5" customHeight="1" x14ac:dyDescent="0.2">
      <c r="A6" s="16"/>
      <c r="B6" s="84" t="s">
        <v>77</v>
      </c>
      <c r="C6" s="109"/>
      <c r="D6" s="109"/>
      <c r="E6" s="82"/>
      <c r="F6" s="130"/>
      <c r="G6" s="16"/>
      <c r="H6" s="16"/>
      <c r="I6" s="16"/>
      <c r="J6" s="16"/>
      <c r="K6" s="16"/>
      <c r="L6" s="16"/>
    </row>
    <row r="7" spans="1:13" ht="10.5" customHeight="1" x14ac:dyDescent="0.2">
      <c r="A7" s="16"/>
      <c r="B7" s="84" t="s">
        <v>78</v>
      </c>
      <c r="C7" s="109"/>
      <c r="D7" s="109"/>
      <c r="E7" s="82"/>
      <c r="F7" s="130"/>
      <c r="G7" s="16"/>
      <c r="H7" s="16"/>
      <c r="I7" s="16"/>
      <c r="J7" s="16"/>
      <c r="K7" s="16"/>
      <c r="L7" s="16"/>
    </row>
    <row r="8" spans="1:13" ht="10.5" customHeight="1" x14ac:dyDescent="0.2">
      <c r="A8" s="16"/>
      <c r="B8" s="84" t="s">
        <v>70</v>
      </c>
      <c r="C8" s="109"/>
      <c r="D8" s="109"/>
      <c r="E8" s="82"/>
      <c r="F8" s="130"/>
      <c r="G8" s="16"/>
      <c r="H8" s="16"/>
      <c r="I8" s="16"/>
      <c r="J8" s="16"/>
      <c r="K8" s="16"/>
      <c r="L8" s="16"/>
    </row>
    <row r="9" spans="1:13" ht="13.5" customHeight="1" x14ac:dyDescent="0.2">
      <c r="A9" s="16"/>
      <c r="B9" s="88" t="s">
        <v>79</v>
      </c>
      <c r="C9" s="110"/>
      <c r="D9" s="110"/>
      <c r="E9" s="83"/>
      <c r="F9" s="131"/>
      <c r="G9" s="16"/>
      <c r="H9" s="16"/>
      <c r="I9" s="16"/>
      <c r="J9" s="16"/>
      <c r="K9" s="16"/>
      <c r="L9" s="16"/>
    </row>
    <row r="10" spans="1:13" ht="12.75" x14ac:dyDescent="0.2">
      <c r="A10" s="18"/>
      <c r="E10" s="17"/>
      <c r="F10" s="17"/>
      <c r="G10" s="17"/>
      <c r="H10" s="17"/>
      <c r="J10" s="96" t="s">
        <v>56</v>
      </c>
      <c r="L10" s="17"/>
      <c r="M10" s="17"/>
    </row>
    <row r="11" spans="1:13" ht="12" x14ac:dyDescent="0.2">
      <c r="A11" s="18"/>
      <c r="B11" s="173" t="s">
        <v>6</v>
      </c>
      <c r="C11" s="174"/>
      <c r="D11" s="174"/>
      <c r="E11" s="174"/>
      <c r="F11" s="175"/>
      <c r="G11" s="17"/>
      <c r="H11" s="138"/>
      <c r="I11" s="139"/>
      <c r="J11" s="139"/>
    </row>
    <row r="12" spans="1:13" ht="32.25" customHeight="1" x14ac:dyDescent="0.2">
      <c r="A12" s="12"/>
      <c r="B12" s="41" t="s">
        <v>60</v>
      </c>
      <c r="C12" s="104" t="s">
        <v>0</v>
      </c>
      <c r="D12" s="104" t="s">
        <v>74</v>
      </c>
      <c r="E12" s="41" t="s">
        <v>0</v>
      </c>
      <c r="F12" s="41" t="s">
        <v>75</v>
      </c>
      <c r="G12" s="1"/>
      <c r="H12" s="169" t="s">
        <v>49</v>
      </c>
      <c r="I12" s="169"/>
      <c r="J12" s="170"/>
      <c r="L12" s="17"/>
      <c r="M12" s="17"/>
    </row>
    <row r="13" spans="1:13" ht="12.75" x14ac:dyDescent="0.2">
      <c r="A13" s="43" t="s">
        <v>1</v>
      </c>
      <c r="B13" s="42" t="s">
        <v>2</v>
      </c>
      <c r="C13" s="172" t="s">
        <v>4</v>
      </c>
      <c r="D13" s="172"/>
      <c r="E13" s="171" t="s">
        <v>3</v>
      </c>
      <c r="F13" s="171"/>
      <c r="G13" s="1"/>
      <c r="H13" s="101" t="s">
        <v>2</v>
      </c>
      <c r="I13" s="102" t="s">
        <v>4</v>
      </c>
      <c r="J13" s="143" t="s">
        <v>3</v>
      </c>
      <c r="K13" s="105" t="s">
        <v>5</v>
      </c>
      <c r="L13" s="49" t="s">
        <v>48</v>
      </c>
      <c r="M13" s="17"/>
    </row>
    <row r="14" spans="1:13" ht="12" x14ac:dyDescent="0.2">
      <c r="A14" s="12">
        <v>1</v>
      </c>
      <c r="B14" s="44">
        <v>48.74</v>
      </c>
      <c r="C14" s="124">
        <v>25.23</v>
      </c>
      <c r="D14" s="121">
        <f>100-$C14</f>
        <v>74.77</v>
      </c>
      <c r="E14" s="120">
        <v>13.6</v>
      </c>
      <c r="F14" s="113">
        <f>100-$E14</f>
        <v>86.4</v>
      </c>
      <c r="G14" s="1"/>
      <c r="H14" s="111">
        <f>(1/$B14)*100</f>
        <v>2.0517029134181368</v>
      </c>
      <c r="I14" s="127">
        <f>(1/D14)*100</f>
        <v>1.3374348000534975</v>
      </c>
      <c r="J14" s="112">
        <f>(1/$F14)*100</f>
        <v>1.1574074074074074</v>
      </c>
      <c r="K14" s="48">
        <f t="shared" ref="K14:K30" si="0">SUM(LOG10(H14),LOG10(I14),LOG10(J14))/$F$31</f>
        <v>0.16729111734190724</v>
      </c>
      <c r="L14" s="40" t="str">
        <f t="shared" ref="L14:L30" si="1">IF(K14&lt;0.5,"Danger négligeable",IF(K14&gt;1,"Danger avéré",IF(K14&lt;1,"Danger potentiel",)))</f>
        <v>Danger négligeable</v>
      </c>
      <c r="M14" s="17"/>
    </row>
    <row r="15" spans="1:13" ht="12" x14ac:dyDescent="0.2">
      <c r="A15" s="12">
        <v>2</v>
      </c>
      <c r="B15" s="34">
        <v>9.6</v>
      </c>
      <c r="C15" s="125">
        <v>35.450000000000003</v>
      </c>
      <c r="D15" s="122">
        <f t="shared" ref="D15:D30" si="2">100-$C15</f>
        <v>64.55</v>
      </c>
      <c r="E15" s="35">
        <v>51.8</v>
      </c>
      <c r="F15" s="116">
        <f t="shared" ref="F15:F30" si="3">100-$E15</f>
        <v>48.2</v>
      </c>
      <c r="G15" s="1"/>
      <c r="H15" s="114">
        <f t="shared" ref="H15:H30" si="4">(1/$B15)*100</f>
        <v>10.416666666666668</v>
      </c>
      <c r="I15" s="128">
        <f t="shared" ref="I15:I30" si="5">(1/D15)*100</f>
        <v>1.5491866769945779</v>
      </c>
      <c r="J15" s="115">
        <f t="shared" ref="J15:J30" si="6">(1/$F15)*100</f>
        <v>2.0746887966804977</v>
      </c>
      <c r="K15" s="48">
        <f t="shared" si="0"/>
        <v>0.50826182737304759</v>
      </c>
      <c r="L15" s="36" t="str">
        <f t="shared" si="1"/>
        <v>Danger potentiel</v>
      </c>
      <c r="M15" s="17"/>
    </row>
    <row r="16" spans="1:13" ht="12" customHeight="1" x14ac:dyDescent="0.2">
      <c r="A16" s="12">
        <v>3</v>
      </c>
      <c r="B16" s="34">
        <v>6.7</v>
      </c>
      <c r="C16" s="125">
        <v>25.74</v>
      </c>
      <c r="D16" s="122">
        <f t="shared" si="2"/>
        <v>74.260000000000005</v>
      </c>
      <c r="E16" s="35">
        <v>26.4</v>
      </c>
      <c r="F16" s="116">
        <f t="shared" si="3"/>
        <v>73.599999999999994</v>
      </c>
      <c r="G16" s="1"/>
      <c r="H16" s="114">
        <f t="shared" si="4"/>
        <v>14.925373134328357</v>
      </c>
      <c r="I16" s="128">
        <f t="shared" si="5"/>
        <v>1.3466199838405601</v>
      </c>
      <c r="J16" s="115">
        <f t="shared" si="6"/>
        <v>1.3586956521739131</v>
      </c>
      <c r="K16" s="48">
        <f t="shared" si="0"/>
        <v>0.47876414602384482</v>
      </c>
      <c r="L16" s="36" t="str">
        <f t="shared" si="1"/>
        <v>Danger négligeable</v>
      </c>
      <c r="M16" s="17"/>
    </row>
    <row r="17" spans="1:13" ht="12" x14ac:dyDescent="0.2">
      <c r="A17" s="12">
        <v>4</v>
      </c>
      <c r="B17" s="34">
        <v>0.88</v>
      </c>
      <c r="C17" s="125">
        <v>29.41</v>
      </c>
      <c r="D17" s="122">
        <f t="shared" si="2"/>
        <v>70.59</v>
      </c>
      <c r="E17" s="35">
        <v>29.3</v>
      </c>
      <c r="F17" s="116">
        <f t="shared" si="3"/>
        <v>70.7</v>
      </c>
      <c r="G17" s="1"/>
      <c r="H17" s="114">
        <f t="shared" si="4"/>
        <v>113.63636363636364</v>
      </c>
      <c r="I17" s="128">
        <f t="shared" si="5"/>
        <v>1.4166312508853944</v>
      </c>
      <c r="J17" s="115">
        <f t="shared" si="6"/>
        <v>1.4144271570014144</v>
      </c>
      <c r="K17" s="48">
        <f t="shared" si="0"/>
        <v>0.78578491071908274</v>
      </c>
      <c r="L17" s="36" t="str">
        <f t="shared" si="1"/>
        <v>Danger potentiel</v>
      </c>
      <c r="M17" s="17"/>
    </row>
    <row r="18" spans="1:13" ht="12" x14ac:dyDescent="0.2">
      <c r="A18" s="12">
        <v>5</v>
      </c>
      <c r="B18" s="34">
        <v>3.7</v>
      </c>
      <c r="C18" s="125">
        <v>5.23</v>
      </c>
      <c r="D18" s="122">
        <f t="shared" si="2"/>
        <v>94.77</v>
      </c>
      <c r="E18" s="35">
        <v>25.6</v>
      </c>
      <c r="F18" s="116">
        <f t="shared" si="3"/>
        <v>74.400000000000006</v>
      </c>
      <c r="G18" s="1"/>
      <c r="H18" s="114">
        <f t="shared" si="4"/>
        <v>27.027027027027025</v>
      </c>
      <c r="I18" s="128">
        <f t="shared" si="5"/>
        <v>1.0551862403714256</v>
      </c>
      <c r="J18" s="115">
        <f t="shared" si="6"/>
        <v>1.3440860215053763</v>
      </c>
      <c r="K18" s="48">
        <f t="shared" si="0"/>
        <v>0.5278514865874383</v>
      </c>
      <c r="L18" s="36" t="str">
        <f t="shared" si="1"/>
        <v>Danger potentiel</v>
      </c>
      <c r="M18" s="17"/>
    </row>
    <row r="19" spans="1:13" ht="12" x14ac:dyDescent="0.2">
      <c r="A19" s="12">
        <v>6</v>
      </c>
      <c r="B19" s="34">
        <v>7.0000000000000007E-2</v>
      </c>
      <c r="C19" s="125">
        <v>56.45</v>
      </c>
      <c r="D19" s="122">
        <f t="shared" si="2"/>
        <v>43.55</v>
      </c>
      <c r="E19" s="35">
        <v>70</v>
      </c>
      <c r="F19" s="116">
        <f t="shared" si="3"/>
        <v>30</v>
      </c>
      <c r="G19" s="1"/>
      <c r="H19" s="114">
        <f t="shared" si="4"/>
        <v>1428.5714285714284</v>
      </c>
      <c r="I19" s="128">
        <f t="shared" si="5"/>
        <v>2.2962112514351323</v>
      </c>
      <c r="J19" s="115">
        <f t="shared" si="6"/>
        <v>3.3333333333333335</v>
      </c>
      <c r="K19" s="48">
        <f t="shared" si="0"/>
        <v>1.346264181974133</v>
      </c>
      <c r="L19" s="36" t="str">
        <f t="shared" si="1"/>
        <v>Danger avéré</v>
      </c>
      <c r="M19" s="17"/>
    </row>
    <row r="20" spans="1:13" ht="12" x14ac:dyDescent="0.2">
      <c r="A20" s="12">
        <v>7</v>
      </c>
      <c r="B20" s="34">
        <v>1.02</v>
      </c>
      <c r="C20" s="125">
        <v>25.23</v>
      </c>
      <c r="D20" s="122">
        <f t="shared" si="2"/>
        <v>74.77</v>
      </c>
      <c r="E20" s="35">
        <v>60.8</v>
      </c>
      <c r="F20" s="116">
        <f t="shared" si="3"/>
        <v>39.200000000000003</v>
      </c>
      <c r="G20" s="1"/>
      <c r="H20" s="114">
        <f t="shared" si="4"/>
        <v>98.039215686274503</v>
      </c>
      <c r="I20" s="128">
        <f t="shared" si="5"/>
        <v>1.3374348000534975</v>
      </c>
      <c r="J20" s="115">
        <f t="shared" si="6"/>
        <v>2.5510204081632648</v>
      </c>
      <c r="K20" s="48">
        <f t="shared" si="0"/>
        <v>0.84146212685698185</v>
      </c>
      <c r="L20" s="36" t="str">
        <f t="shared" si="1"/>
        <v>Danger potentiel</v>
      </c>
      <c r="M20" s="17"/>
    </row>
    <row r="21" spans="1:13" ht="12" x14ac:dyDescent="0.2">
      <c r="A21" s="12">
        <v>8</v>
      </c>
      <c r="B21" s="34">
        <v>0.84</v>
      </c>
      <c r="C21" s="125">
        <v>36.47</v>
      </c>
      <c r="D21" s="122">
        <f t="shared" si="2"/>
        <v>63.53</v>
      </c>
      <c r="E21" s="35">
        <v>45.7</v>
      </c>
      <c r="F21" s="116">
        <f t="shared" si="3"/>
        <v>54.3</v>
      </c>
      <c r="G21" s="1"/>
      <c r="H21" s="114">
        <f t="shared" si="4"/>
        <v>119.04761904761905</v>
      </c>
      <c r="I21" s="128">
        <f t="shared" si="5"/>
        <v>1.5740594994490791</v>
      </c>
      <c r="J21" s="115">
        <f t="shared" si="6"/>
        <v>1.8416206261510131</v>
      </c>
      <c r="K21" s="48">
        <f t="shared" si="0"/>
        <v>0.84598067633800333</v>
      </c>
      <c r="L21" s="36" t="str">
        <f t="shared" si="1"/>
        <v>Danger potentiel</v>
      </c>
      <c r="M21" s="17"/>
    </row>
    <row r="22" spans="1:13" ht="12" x14ac:dyDescent="0.2">
      <c r="A22" s="12">
        <v>9</v>
      </c>
      <c r="B22" s="34">
        <v>20.7</v>
      </c>
      <c r="C22" s="125">
        <v>12.26</v>
      </c>
      <c r="D22" s="122">
        <f t="shared" si="2"/>
        <v>87.74</v>
      </c>
      <c r="E22" s="35">
        <v>28.1</v>
      </c>
      <c r="F22" s="116">
        <f t="shared" si="3"/>
        <v>71.900000000000006</v>
      </c>
      <c r="G22" s="1"/>
      <c r="H22" s="114">
        <f t="shared" si="4"/>
        <v>4.8309178743961354</v>
      </c>
      <c r="I22" s="128">
        <f t="shared" si="5"/>
        <v>1.1397310234784592</v>
      </c>
      <c r="J22" s="115">
        <f t="shared" si="6"/>
        <v>1.3908205841446453</v>
      </c>
      <c r="K22" s="48">
        <f t="shared" si="0"/>
        <v>0.29470104469709107</v>
      </c>
      <c r="L22" s="36" t="str">
        <f t="shared" si="1"/>
        <v>Danger négligeable</v>
      </c>
      <c r="M22" s="17"/>
    </row>
    <row r="23" spans="1:13" ht="12" x14ac:dyDescent="0.2">
      <c r="A23" s="12">
        <v>10</v>
      </c>
      <c r="B23" s="34">
        <v>14.73</v>
      </c>
      <c r="C23" s="125">
        <v>25.21</v>
      </c>
      <c r="D23" s="122">
        <f t="shared" si="2"/>
        <v>74.789999999999992</v>
      </c>
      <c r="E23" s="35">
        <v>33</v>
      </c>
      <c r="F23" s="116">
        <f t="shared" si="3"/>
        <v>67</v>
      </c>
      <c r="G23" s="1"/>
      <c r="H23" s="114">
        <f t="shared" si="4"/>
        <v>6.7888662593346911</v>
      </c>
      <c r="I23" s="128">
        <f>(1/D23)*100</f>
        <v>1.3370771493515177</v>
      </c>
      <c r="J23" s="115">
        <f t="shared" si="6"/>
        <v>1.4925373134328357</v>
      </c>
      <c r="K23" s="48">
        <f t="shared" si="0"/>
        <v>0.3772929724110356</v>
      </c>
      <c r="L23" s="36" t="str">
        <f t="shared" si="1"/>
        <v>Danger négligeable</v>
      </c>
      <c r="M23" s="17"/>
    </row>
    <row r="24" spans="1:13" ht="12" x14ac:dyDescent="0.2">
      <c r="A24" s="12">
        <v>11</v>
      </c>
      <c r="B24" s="34">
        <v>0.48</v>
      </c>
      <c r="C24" s="125">
        <v>23.13</v>
      </c>
      <c r="D24" s="122">
        <f t="shared" si="2"/>
        <v>76.87</v>
      </c>
      <c r="E24" s="35">
        <v>37.200000000000003</v>
      </c>
      <c r="F24" s="116">
        <f t="shared" si="3"/>
        <v>62.8</v>
      </c>
      <c r="G24" s="1"/>
      <c r="H24" s="114">
        <f t="shared" si="4"/>
        <v>208.33333333333334</v>
      </c>
      <c r="I24" s="128">
        <f t="shared" si="5"/>
        <v>1.3008976193573565</v>
      </c>
      <c r="J24" s="115">
        <f t="shared" si="6"/>
        <v>1.5923566878980893</v>
      </c>
      <c r="K24" s="48">
        <f t="shared" si="0"/>
        <v>0.87834741260598304</v>
      </c>
      <c r="L24" s="36" t="str">
        <f t="shared" si="1"/>
        <v>Danger potentiel</v>
      </c>
      <c r="M24" s="17"/>
    </row>
    <row r="25" spans="1:13" ht="12" x14ac:dyDescent="0.2">
      <c r="A25" s="12">
        <v>12</v>
      </c>
      <c r="B25" s="34">
        <v>2.39</v>
      </c>
      <c r="C25" s="125">
        <v>18.78</v>
      </c>
      <c r="D25" s="122">
        <f t="shared" si="2"/>
        <v>81.22</v>
      </c>
      <c r="E25" s="35">
        <v>33.5</v>
      </c>
      <c r="F25" s="116">
        <f t="shared" si="3"/>
        <v>66.5</v>
      </c>
      <c r="G25" s="1"/>
      <c r="H25" s="114">
        <f t="shared" si="4"/>
        <v>41.841004184100413</v>
      </c>
      <c r="I25" s="128">
        <f t="shared" si="5"/>
        <v>1.2312238364934744</v>
      </c>
      <c r="J25" s="115">
        <f t="shared" si="6"/>
        <v>1.5037593984962405</v>
      </c>
      <c r="K25" s="48">
        <f t="shared" si="0"/>
        <v>0.62970582286491317</v>
      </c>
      <c r="L25" s="36" t="str">
        <f t="shared" si="1"/>
        <v>Danger potentiel</v>
      </c>
      <c r="M25" s="17"/>
    </row>
    <row r="26" spans="1:13" ht="12" x14ac:dyDescent="0.2">
      <c r="A26" s="12">
        <v>13</v>
      </c>
      <c r="B26" s="34">
        <v>8.06</v>
      </c>
      <c r="C26" s="125">
        <v>40.6</v>
      </c>
      <c r="D26" s="122">
        <f t="shared" si="2"/>
        <v>59.4</v>
      </c>
      <c r="E26" s="35">
        <v>47.7</v>
      </c>
      <c r="F26" s="116">
        <f t="shared" si="3"/>
        <v>52.3</v>
      </c>
      <c r="G26" s="1"/>
      <c r="H26" s="114">
        <f t="shared" si="4"/>
        <v>12.406947890818858</v>
      </c>
      <c r="I26" s="128">
        <f t="shared" si="5"/>
        <v>1.6835016835016834</v>
      </c>
      <c r="J26" s="115">
        <f t="shared" si="6"/>
        <v>1.9120458891013385</v>
      </c>
      <c r="K26" s="48">
        <f t="shared" si="0"/>
        <v>0.53379227478214719</v>
      </c>
      <c r="L26" s="36" t="str">
        <f t="shared" si="1"/>
        <v>Danger potentiel</v>
      </c>
      <c r="M26" s="17"/>
    </row>
    <row r="27" spans="1:13" ht="12" x14ac:dyDescent="0.2">
      <c r="A27" s="12">
        <v>14</v>
      </c>
      <c r="B27" s="34">
        <v>1.59</v>
      </c>
      <c r="C27" s="125">
        <v>14.05</v>
      </c>
      <c r="D27" s="122">
        <f t="shared" si="2"/>
        <v>85.95</v>
      </c>
      <c r="E27" s="35">
        <v>40.6</v>
      </c>
      <c r="F27" s="116">
        <f t="shared" si="3"/>
        <v>59.4</v>
      </c>
      <c r="G27" s="1"/>
      <c r="H27" s="114">
        <f t="shared" si="4"/>
        <v>62.893081761006286</v>
      </c>
      <c r="I27" s="128">
        <f t="shared" si="5"/>
        <v>1.1634671320535195</v>
      </c>
      <c r="J27" s="115">
        <f t="shared" si="6"/>
        <v>1.6835016835016834</v>
      </c>
      <c r="K27" s="48">
        <f t="shared" si="0"/>
        <v>0.69685684989176122</v>
      </c>
      <c r="L27" s="36" t="str">
        <f t="shared" si="1"/>
        <v>Danger potentiel</v>
      </c>
      <c r="M27" s="17"/>
    </row>
    <row r="28" spans="1:13" ht="12" x14ac:dyDescent="0.2">
      <c r="A28" s="12">
        <v>15</v>
      </c>
      <c r="B28" s="34">
        <v>1.3</v>
      </c>
      <c r="C28" s="125">
        <v>55.41</v>
      </c>
      <c r="D28" s="122">
        <f t="shared" si="2"/>
        <v>44.59</v>
      </c>
      <c r="E28" s="35">
        <v>59.7</v>
      </c>
      <c r="F28" s="116">
        <f t="shared" si="3"/>
        <v>40.299999999999997</v>
      </c>
      <c r="G28" s="1"/>
      <c r="H28" s="114">
        <f t="shared" si="4"/>
        <v>76.92307692307692</v>
      </c>
      <c r="I28" s="128">
        <f t="shared" si="5"/>
        <v>2.2426553038797934</v>
      </c>
      <c r="J28" s="115">
        <f t="shared" si="6"/>
        <v>2.481389578163772</v>
      </c>
      <c r="K28" s="48">
        <f t="shared" si="0"/>
        <v>0.87717137640081544</v>
      </c>
      <c r="L28" s="36" t="str">
        <f t="shared" si="1"/>
        <v>Danger potentiel</v>
      </c>
      <c r="M28" s="17"/>
    </row>
    <row r="29" spans="1:13" ht="12" x14ac:dyDescent="0.2">
      <c r="A29" s="12">
        <v>16</v>
      </c>
      <c r="B29" s="34">
        <v>1.29</v>
      </c>
      <c r="C29" s="125">
        <v>10.06</v>
      </c>
      <c r="D29" s="122">
        <f t="shared" si="2"/>
        <v>89.94</v>
      </c>
      <c r="E29" s="35">
        <v>37.450000000000003</v>
      </c>
      <c r="F29" s="116">
        <f t="shared" si="3"/>
        <v>62.55</v>
      </c>
      <c r="G29" s="1"/>
      <c r="H29" s="114">
        <f t="shared" si="4"/>
        <v>77.519379844961236</v>
      </c>
      <c r="I29" s="128">
        <f t="shared" si="5"/>
        <v>1.1118523460084502</v>
      </c>
      <c r="J29" s="115">
        <f t="shared" si="6"/>
        <v>1.5987210231814548</v>
      </c>
      <c r="K29" s="48">
        <f t="shared" si="0"/>
        <v>0.7130766974797963</v>
      </c>
      <c r="L29" s="36" t="str">
        <f t="shared" si="1"/>
        <v>Danger potentiel</v>
      </c>
      <c r="M29" s="17"/>
    </row>
    <row r="30" spans="1:13" ht="12" x14ac:dyDescent="0.2">
      <c r="A30" s="12">
        <v>17</v>
      </c>
      <c r="B30" s="37">
        <v>5.63</v>
      </c>
      <c r="C30" s="126">
        <v>6.02</v>
      </c>
      <c r="D30" s="123">
        <f t="shared" si="2"/>
        <v>93.98</v>
      </c>
      <c r="E30" s="38">
        <v>14.51</v>
      </c>
      <c r="F30" s="119">
        <f t="shared" si="3"/>
        <v>85.49</v>
      </c>
      <c r="G30" s="1"/>
      <c r="H30" s="117">
        <f t="shared" si="4"/>
        <v>17.761989342806395</v>
      </c>
      <c r="I30" s="129">
        <f t="shared" si="5"/>
        <v>1.0640561821664183</v>
      </c>
      <c r="J30" s="118">
        <f t="shared" si="6"/>
        <v>1.1697274535033337</v>
      </c>
      <c r="K30" s="48">
        <f t="shared" si="0"/>
        <v>0.44818028246015817</v>
      </c>
      <c r="L30" s="39" t="str">
        <f t="shared" si="1"/>
        <v>Danger négligeable</v>
      </c>
      <c r="M30" s="17"/>
    </row>
    <row r="31" spans="1:13" ht="12" x14ac:dyDescent="0.2">
      <c r="A31" s="12"/>
      <c r="B31" s="16"/>
      <c r="C31" s="16"/>
      <c r="D31" s="16"/>
      <c r="E31" s="141" t="s">
        <v>71</v>
      </c>
      <c r="F31" s="142">
        <f>COUNTA(B14,C14,E14)</f>
        <v>3</v>
      </c>
      <c r="G31" s="17"/>
      <c r="H31" s="16"/>
      <c r="K31" s="18"/>
      <c r="L31" s="17"/>
      <c r="M31" s="17"/>
    </row>
    <row r="32" spans="1:13" ht="12" x14ac:dyDescent="0.2">
      <c r="A32" s="12"/>
      <c r="G32" s="17"/>
      <c r="M32" s="17"/>
    </row>
    <row r="33" spans="1:13" ht="12" x14ac:dyDescent="0.2">
      <c r="A33" s="12"/>
      <c r="B33" s="17"/>
      <c r="C33" s="17"/>
      <c r="D33" s="17"/>
      <c r="E33" s="17"/>
      <c r="F33" s="17"/>
      <c r="G33" s="17"/>
      <c r="M33" s="17"/>
    </row>
    <row r="34" spans="1:13" ht="12" x14ac:dyDescent="0.2">
      <c r="A34" s="18"/>
      <c r="G34" s="17"/>
      <c r="H34" s="17"/>
      <c r="I34" s="17"/>
      <c r="M34" s="17"/>
    </row>
    <row r="35" spans="1:13" ht="12" x14ac:dyDescent="0.2">
      <c r="A35" s="18"/>
      <c r="B35" s="17"/>
      <c r="C35" s="17"/>
      <c r="D35" s="17"/>
      <c r="E35" s="17"/>
      <c r="F35" s="17"/>
      <c r="G35" s="17"/>
      <c r="H35" s="17"/>
      <c r="I35" s="17"/>
      <c r="M35" s="17"/>
    </row>
  </sheetData>
  <sheetProtection password="C05A" sheet="1" objects="1" scenarios="1"/>
  <mergeCells count="5">
    <mergeCell ref="K2:L2"/>
    <mergeCell ref="H12:J12"/>
    <mergeCell ref="E13:F13"/>
    <mergeCell ref="C13:D13"/>
    <mergeCell ref="B11:F11"/>
  </mergeCells>
  <conditionalFormatting sqref="L14:L30">
    <cfRule type="containsText" dxfId="11" priority="4" stopIfTrue="1" operator="containsText" text="négligeable">
      <formula>NOT(ISERROR(SEARCH("négligeable",L14)))</formula>
    </cfRule>
    <cfRule type="containsText" dxfId="10" priority="5" stopIfTrue="1" operator="containsText" text="avéré">
      <formula>NOT(ISERROR(SEARCH("avéré",L14)))</formula>
    </cfRule>
    <cfRule type="containsText" dxfId="9" priority="6" stopIfTrue="1" operator="containsText" text="potentiel">
      <formula>NOT(ISERROR(SEARCH("potentiel",L14)))</formula>
    </cfRule>
  </conditionalFormatting>
  <conditionalFormatting sqref="K14:K30">
    <cfRule type="cellIs" dxfId="8" priority="3" operator="lessThan">
      <formula>0.5</formula>
    </cfRule>
  </conditionalFormatting>
  <conditionalFormatting sqref="K14:K30">
    <cfRule type="cellIs" dxfId="7" priority="2" operator="between">
      <formula>0.5</formula>
      <formula>","</formula>
    </cfRule>
  </conditionalFormatting>
  <conditionalFormatting sqref="K14:K30">
    <cfRule type="cellIs" dxfId="6" priority="1" operator="greaterThan">
      <formula>1</formula>
    </cfRule>
  </conditionalFormatting>
  <pageMargins left="0.78740157499999996" right="0.78740157499999996" top="0.984251969" bottom="0.984251969" header="0.4921259845" footer="0.4921259845"/>
  <pageSetup paperSize="9"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zoomScale="120" zoomScaleNormal="120" workbookViewId="0">
      <pane xSplit="1" ySplit="13" topLeftCell="B14" activePane="bottomRight" state="frozen"/>
      <selection pane="topRight" activeCell="B1" sqref="B1"/>
      <selection pane="bottomLeft" activeCell="A8" sqref="A8"/>
      <selection pane="bottomRight" activeCell="K10" sqref="K10"/>
    </sheetView>
  </sheetViews>
  <sheetFormatPr baseColWidth="10" defaultRowHeight="10.5" x14ac:dyDescent="0.15"/>
  <cols>
    <col min="1" max="1" width="3.5703125" style="3" customWidth="1"/>
    <col min="2" max="6" width="8.7109375" customWidth="1"/>
    <col min="7" max="7" width="1.7109375" customWidth="1"/>
    <col min="8" max="10" width="8.7109375" hidden="1" customWidth="1"/>
    <col min="11" max="11" width="15.5703125" customWidth="1"/>
    <col min="12" max="12" width="15.140625" customWidth="1"/>
  </cols>
  <sheetData>
    <row r="1" spans="1:13" s="80" customFormat="1" ht="12" customHeight="1" x14ac:dyDescent="0.2">
      <c r="A1" s="79"/>
      <c r="B1" s="85" t="s">
        <v>58</v>
      </c>
      <c r="C1" s="86"/>
      <c r="D1" s="86"/>
      <c r="E1" s="86"/>
      <c r="F1" s="87"/>
      <c r="G1" s="79"/>
      <c r="I1" s="79"/>
      <c r="J1" s="79"/>
      <c r="K1" s="79"/>
      <c r="L1" s="79"/>
    </row>
    <row r="2" spans="1:13" ht="12" customHeight="1" x14ac:dyDescent="0.2">
      <c r="A2" s="16"/>
      <c r="B2" s="54"/>
      <c r="C2" s="55"/>
      <c r="D2" s="55"/>
      <c r="E2" s="55"/>
      <c r="F2" s="56"/>
      <c r="G2" s="16"/>
      <c r="H2" s="16"/>
      <c r="K2" s="167" t="s">
        <v>52</v>
      </c>
      <c r="L2" s="168"/>
    </row>
    <row r="3" spans="1:13" ht="10.5" customHeight="1" x14ac:dyDescent="0.2">
      <c r="A3" s="16"/>
      <c r="B3" s="54"/>
      <c r="C3" s="55"/>
      <c r="D3" s="55"/>
      <c r="E3" s="55"/>
      <c r="F3" s="56"/>
      <c r="G3" s="16"/>
      <c r="H3" s="16"/>
      <c r="K3" s="90" t="s">
        <v>55</v>
      </c>
      <c r="L3" s="93" t="s">
        <v>45</v>
      </c>
    </row>
    <row r="4" spans="1:13" ht="10.5" customHeight="1" x14ac:dyDescent="0.2">
      <c r="A4" s="16"/>
      <c r="B4" s="50" t="s">
        <v>57</v>
      </c>
      <c r="C4" s="57"/>
      <c r="D4" s="57"/>
      <c r="E4" s="57"/>
      <c r="F4" s="56"/>
      <c r="G4" s="16"/>
      <c r="H4" s="16"/>
      <c r="K4" s="91" t="s">
        <v>53</v>
      </c>
      <c r="L4" s="94" t="s">
        <v>46</v>
      </c>
    </row>
    <row r="5" spans="1:13" ht="10.5" customHeight="1" x14ac:dyDescent="0.2">
      <c r="A5" s="16"/>
      <c r="B5" s="81" t="s">
        <v>68</v>
      </c>
      <c r="C5" s="82"/>
      <c r="D5" s="82"/>
      <c r="E5" s="82"/>
      <c r="F5" s="56"/>
      <c r="G5" s="16"/>
      <c r="H5" s="16"/>
      <c r="K5" s="92" t="s">
        <v>54</v>
      </c>
      <c r="L5" s="95" t="s">
        <v>47</v>
      </c>
    </row>
    <row r="6" spans="1:13" ht="10.5" customHeight="1" x14ac:dyDescent="0.2">
      <c r="A6" s="16"/>
      <c r="B6" s="84" t="s">
        <v>66</v>
      </c>
      <c r="C6" s="82"/>
      <c r="D6" s="82"/>
      <c r="E6" s="82"/>
      <c r="F6" s="56"/>
      <c r="G6" s="16"/>
      <c r="H6" s="16"/>
      <c r="I6" s="16"/>
      <c r="J6" s="16"/>
      <c r="K6" s="16"/>
      <c r="L6" s="16"/>
    </row>
    <row r="7" spans="1:13" ht="10.5" customHeight="1" x14ac:dyDescent="0.2">
      <c r="A7" s="16"/>
      <c r="B7" s="84" t="s">
        <v>69</v>
      </c>
      <c r="C7" s="82"/>
      <c r="D7" s="82"/>
      <c r="E7" s="82"/>
      <c r="F7" s="56"/>
      <c r="G7" s="16"/>
      <c r="H7" s="16"/>
      <c r="I7" s="16"/>
      <c r="J7" s="16"/>
      <c r="K7" s="16"/>
      <c r="L7" s="16"/>
    </row>
    <row r="8" spans="1:13" ht="10.5" customHeight="1" x14ac:dyDescent="0.2">
      <c r="A8" s="16"/>
      <c r="B8" s="84" t="s">
        <v>70</v>
      </c>
      <c r="C8" s="82"/>
      <c r="D8" s="82"/>
      <c r="E8" s="82"/>
      <c r="F8" s="56"/>
      <c r="G8" s="16"/>
      <c r="H8" s="16"/>
      <c r="I8" s="16"/>
      <c r="J8" s="16"/>
      <c r="K8" s="16"/>
      <c r="L8" s="16"/>
    </row>
    <row r="9" spans="1:13" ht="13.5" customHeight="1" x14ac:dyDescent="0.2">
      <c r="A9" s="16"/>
      <c r="B9" s="88" t="s">
        <v>67</v>
      </c>
      <c r="C9" s="83"/>
      <c r="D9" s="83"/>
      <c r="E9" s="83"/>
      <c r="F9" s="89"/>
      <c r="G9" s="16"/>
      <c r="I9" s="16"/>
      <c r="J9" s="16"/>
      <c r="K9" s="16"/>
      <c r="L9" s="16"/>
    </row>
    <row r="10" spans="1:13" ht="12.75" x14ac:dyDescent="0.2">
      <c r="A10" s="18"/>
      <c r="C10" s="17"/>
      <c r="D10" s="17"/>
      <c r="E10" s="17"/>
      <c r="F10" s="17"/>
      <c r="G10" s="17"/>
      <c r="H10" s="17"/>
      <c r="J10" s="96"/>
      <c r="L10" s="17"/>
      <c r="M10" s="17"/>
    </row>
    <row r="11" spans="1:13" ht="12" x14ac:dyDescent="0.2">
      <c r="A11" s="18"/>
      <c r="B11" s="173" t="s">
        <v>6</v>
      </c>
      <c r="C11" s="174"/>
      <c r="D11" s="174"/>
      <c r="E11" s="174"/>
      <c r="F11" s="175"/>
      <c r="G11" s="17"/>
    </row>
    <row r="12" spans="1:13" ht="32.25" customHeight="1" x14ac:dyDescent="0.2">
      <c r="A12" s="12"/>
      <c r="B12" s="41" t="s">
        <v>60</v>
      </c>
      <c r="C12" s="99" t="s">
        <v>0</v>
      </c>
      <c r="D12" s="97" t="s">
        <v>72</v>
      </c>
      <c r="E12" s="100" t="s">
        <v>0</v>
      </c>
      <c r="F12" s="98" t="s">
        <v>73</v>
      </c>
      <c r="G12" s="1"/>
      <c r="H12" s="169" t="s">
        <v>80</v>
      </c>
      <c r="I12" s="169"/>
      <c r="J12" s="169"/>
      <c r="L12" s="17"/>
      <c r="M12" s="17"/>
    </row>
    <row r="13" spans="1:13" ht="12.75" x14ac:dyDescent="0.2">
      <c r="A13" s="43" t="s">
        <v>1</v>
      </c>
      <c r="B13" s="101" t="s">
        <v>2</v>
      </c>
      <c r="C13" s="176" t="s">
        <v>4</v>
      </c>
      <c r="D13" s="176"/>
      <c r="E13" s="177" t="s">
        <v>3</v>
      </c>
      <c r="F13" s="177"/>
      <c r="G13" s="1"/>
      <c r="H13" s="101" t="s">
        <v>2</v>
      </c>
      <c r="I13" s="102" t="s">
        <v>4</v>
      </c>
      <c r="J13" s="103" t="s">
        <v>3</v>
      </c>
      <c r="K13" s="105" t="s">
        <v>5</v>
      </c>
      <c r="L13" s="140" t="s">
        <v>48</v>
      </c>
      <c r="M13" s="17"/>
    </row>
    <row r="14" spans="1:13" ht="12" x14ac:dyDescent="0.2">
      <c r="A14" s="12">
        <v>1</v>
      </c>
      <c r="B14" s="44"/>
      <c r="C14" s="124"/>
      <c r="D14" s="132" t="str">
        <f>IF(ISBLANK(C14),"",(100-C14))</f>
        <v/>
      </c>
      <c r="E14" s="120"/>
      <c r="F14" s="132" t="str">
        <f>IF(ISBLANK(E14),"",100-E14)</f>
        <v/>
      </c>
      <c r="G14" s="1"/>
      <c r="H14" s="111" t="str">
        <f>IF(ISBLANK(B14),"",LOG10((1/B14)*100))</f>
        <v/>
      </c>
      <c r="I14" s="127" t="str">
        <f>IF(ISBLANK(C14),"",LOG10((1/$D14)*100))</f>
        <v/>
      </c>
      <c r="J14" s="113" t="str">
        <f>IF(ISBLANK(E14),"",LOG10((1/F14)*100))</f>
        <v/>
      </c>
      <c r="K14" s="48">
        <f>IF(COUNT(B14,C14,E14)=0,0,SUM(H14:J14)/$F$31)</f>
        <v>0</v>
      </c>
      <c r="L14" s="135" t="str">
        <f t="shared" ref="L14:L30" si="0">IF(K14&lt;0.5,"Danger négligeable",IF(K14&gt;1,"Danger avéré",IF(K14&lt;1,"Danger potentiel",)))</f>
        <v>Danger négligeable</v>
      </c>
      <c r="M14" s="17"/>
    </row>
    <row r="15" spans="1:13" ht="12" x14ac:dyDescent="0.2">
      <c r="A15" s="12">
        <v>2</v>
      </c>
      <c r="B15" s="34"/>
      <c r="C15" s="125"/>
      <c r="D15" s="133" t="str">
        <f>IF(ISBLANK(C15),"",100-C15)</f>
        <v/>
      </c>
      <c r="E15" s="35"/>
      <c r="F15" s="133" t="str">
        <f t="shared" ref="F15:F30" si="1">IF(ISBLANK(E15),"",100-E15)</f>
        <v/>
      </c>
      <c r="G15" s="1"/>
      <c r="H15" s="114" t="str">
        <f t="shared" ref="H15:H30" si="2">IF(ISBLANK(B15),"",LOG10((1/B15)*100))</f>
        <v/>
      </c>
      <c r="I15" s="128" t="str">
        <f t="shared" ref="I15:I30" si="3">IF(ISBLANK(C15),"",LOG10((1/$D15)*100))</f>
        <v/>
      </c>
      <c r="J15" s="116" t="str">
        <f t="shared" ref="J15:J30" si="4">IF(ISBLANK(E15),"",LOG10((1/F15)*100))</f>
        <v/>
      </c>
      <c r="K15" s="48">
        <f t="shared" ref="K15:K30" si="5">IF(COUNT(B15,C15,E15)=0,0,SUM(H15:J15)/$F$31)</f>
        <v>0</v>
      </c>
      <c r="L15" s="136" t="str">
        <f t="shared" si="0"/>
        <v>Danger négligeable</v>
      </c>
      <c r="M15" s="17"/>
    </row>
    <row r="16" spans="1:13" ht="12" customHeight="1" x14ac:dyDescent="0.2">
      <c r="A16" s="12">
        <v>3</v>
      </c>
      <c r="B16" s="34"/>
      <c r="C16" s="125"/>
      <c r="D16" s="133" t="str">
        <f t="shared" ref="D16:D30" si="6">IF(ISBLANK(C16),"",(100-C16))</f>
        <v/>
      </c>
      <c r="E16" s="35"/>
      <c r="F16" s="133" t="str">
        <f t="shared" si="1"/>
        <v/>
      </c>
      <c r="G16" s="1"/>
      <c r="H16" s="114" t="str">
        <f t="shared" si="2"/>
        <v/>
      </c>
      <c r="I16" s="128" t="str">
        <f t="shared" si="3"/>
        <v/>
      </c>
      <c r="J16" s="116" t="str">
        <f t="shared" si="4"/>
        <v/>
      </c>
      <c r="K16" s="48">
        <f t="shared" si="5"/>
        <v>0</v>
      </c>
      <c r="L16" s="136" t="str">
        <f t="shared" si="0"/>
        <v>Danger négligeable</v>
      </c>
      <c r="M16" s="17"/>
    </row>
    <row r="17" spans="1:13" ht="12" x14ac:dyDescent="0.2">
      <c r="A17" s="12">
        <v>4</v>
      </c>
      <c r="B17" s="34"/>
      <c r="C17" s="125"/>
      <c r="D17" s="133" t="str">
        <f t="shared" si="6"/>
        <v/>
      </c>
      <c r="E17" s="35"/>
      <c r="F17" s="133" t="str">
        <f t="shared" si="1"/>
        <v/>
      </c>
      <c r="G17" s="1"/>
      <c r="H17" s="114" t="str">
        <f t="shared" si="2"/>
        <v/>
      </c>
      <c r="I17" s="128" t="str">
        <f t="shared" si="3"/>
        <v/>
      </c>
      <c r="J17" s="116" t="str">
        <f t="shared" si="4"/>
        <v/>
      </c>
      <c r="K17" s="48">
        <f t="shared" si="5"/>
        <v>0</v>
      </c>
      <c r="L17" s="136" t="str">
        <f t="shared" si="0"/>
        <v>Danger négligeable</v>
      </c>
      <c r="M17" s="17"/>
    </row>
    <row r="18" spans="1:13" ht="12" x14ac:dyDescent="0.2">
      <c r="A18" s="12">
        <v>5</v>
      </c>
      <c r="B18" s="34"/>
      <c r="C18" s="125"/>
      <c r="D18" s="133" t="str">
        <f t="shared" si="6"/>
        <v/>
      </c>
      <c r="E18" s="35"/>
      <c r="F18" s="133" t="str">
        <f t="shared" si="1"/>
        <v/>
      </c>
      <c r="G18" s="1"/>
      <c r="H18" s="114" t="str">
        <f t="shared" si="2"/>
        <v/>
      </c>
      <c r="I18" s="128" t="str">
        <f t="shared" si="3"/>
        <v/>
      </c>
      <c r="J18" s="116" t="str">
        <f t="shared" si="4"/>
        <v/>
      </c>
      <c r="K18" s="48">
        <f t="shared" si="5"/>
        <v>0</v>
      </c>
      <c r="L18" s="136" t="str">
        <f t="shared" si="0"/>
        <v>Danger négligeable</v>
      </c>
      <c r="M18" s="17"/>
    </row>
    <row r="19" spans="1:13" ht="12" x14ac:dyDescent="0.2">
      <c r="A19" s="12">
        <v>6</v>
      </c>
      <c r="B19" s="34"/>
      <c r="C19" s="125"/>
      <c r="D19" s="133" t="str">
        <f t="shared" si="6"/>
        <v/>
      </c>
      <c r="E19" s="35"/>
      <c r="F19" s="133" t="str">
        <f t="shared" si="1"/>
        <v/>
      </c>
      <c r="G19" s="1"/>
      <c r="H19" s="114" t="str">
        <f t="shared" si="2"/>
        <v/>
      </c>
      <c r="I19" s="128" t="str">
        <f t="shared" si="3"/>
        <v/>
      </c>
      <c r="J19" s="116" t="str">
        <f t="shared" si="4"/>
        <v/>
      </c>
      <c r="K19" s="48">
        <f t="shared" si="5"/>
        <v>0</v>
      </c>
      <c r="L19" s="136" t="str">
        <f t="shared" si="0"/>
        <v>Danger négligeable</v>
      </c>
      <c r="M19" s="17"/>
    </row>
    <row r="20" spans="1:13" ht="12" x14ac:dyDescent="0.2">
      <c r="A20" s="12">
        <v>7</v>
      </c>
      <c r="B20" s="34"/>
      <c r="C20" s="125"/>
      <c r="D20" s="133" t="str">
        <f t="shared" si="6"/>
        <v/>
      </c>
      <c r="E20" s="35"/>
      <c r="F20" s="133" t="str">
        <f t="shared" si="1"/>
        <v/>
      </c>
      <c r="G20" s="1"/>
      <c r="H20" s="114" t="str">
        <f t="shared" si="2"/>
        <v/>
      </c>
      <c r="I20" s="128" t="str">
        <f t="shared" si="3"/>
        <v/>
      </c>
      <c r="J20" s="116" t="str">
        <f t="shared" si="4"/>
        <v/>
      </c>
      <c r="K20" s="48">
        <f t="shared" si="5"/>
        <v>0</v>
      </c>
      <c r="L20" s="136" t="str">
        <f t="shared" si="0"/>
        <v>Danger négligeable</v>
      </c>
      <c r="M20" s="17"/>
    </row>
    <row r="21" spans="1:13" ht="12" x14ac:dyDescent="0.2">
      <c r="A21" s="12">
        <v>8</v>
      </c>
      <c r="B21" s="34"/>
      <c r="C21" s="125"/>
      <c r="D21" s="133" t="str">
        <f t="shared" si="6"/>
        <v/>
      </c>
      <c r="E21" s="35"/>
      <c r="F21" s="133" t="str">
        <f t="shared" si="1"/>
        <v/>
      </c>
      <c r="G21" s="1"/>
      <c r="H21" s="114" t="str">
        <f t="shared" si="2"/>
        <v/>
      </c>
      <c r="I21" s="128" t="str">
        <f t="shared" si="3"/>
        <v/>
      </c>
      <c r="J21" s="116" t="str">
        <f t="shared" si="4"/>
        <v/>
      </c>
      <c r="K21" s="48">
        <f t="shared" si="5"/>
        <v>0</v>
      </c>
      <c r="L21" s="136" t="str">
        <f t="shared" si="0"/>
        <v>Danger négligeable</v>
      </c>
      <c r="M21" s="17"/>
    </row>
    <row r="22" spans="1:13" ht="12" x14ac:dyDescent="0.2">
      <c r="A22" s="12">
        <v>9</v>
      </c>
      <c r="B22" s="34"/>
      <c r="C22" s="125"/>
      <c r="D22" s="133" t="str">
        <f t="shared" si="6"/>
        <v/>
      </c>
      <c r="E22" s="35"/>
      <c r="F22" s="133" t="str">
        <f t="shared" si="1"/>
        <v/>
      </c>
      <c r="G22" s="1"/>
      <c r="H22" s="114" t="str">
        <f t="shared" si="2"/>
        <v/>
      </c>
      <c r="I22" s="128" t="str">
        <f t="shared" si="3"/>
        <v/>
      </c>
      <c r="J22" s="116" t="str">
        <f t="shared" si="4"/>
        <v/>
      </c>
      <c r="K22" s="48">
        <f t="shared" si="5"/>
        <v>0</v>
      </c>
      <c r="L22" s="136" t="str">
        <f t="shared" si="0"/>
        <v>Danger négligeable</v>
      </c>
      <c r="M22" s="17"/>
    </row>
    <row r="23" spans="1:13" ht="12" x14ac:dyDescent="0.2">
      <c r="A23" s="12">
        <v>10</v>
      </c>
      <c r="B23" s="34"/>
      <c r="C23" s="125"/>
      <c r="D23" s="133" t="str">
        <f t="shared" si="6"/>
        <v/>
      </c>
      <c r="E23" s="35"/>
      <c r="F23" s="133" t="str">
        <f t="shared" si="1"/>
        <v/>
      </c>
      <c r="G23" s="1"/>
      <c r="H23" s="114" t="str">
        <f t="shared" si="2"/>
        <v/>
      </c>
      <c r="I23" s="128" t="str">
        <f t="shared" si="3"/>
        <v/>
      </c>
      <c r="J23" s="116" t="str">
        <f t="shared" si="4"/>
        <v/>
      </c>
      <c r="K23" s="48">
        <f t="shared" si="5"/>
        <v>0</v>
      </c>
      <c r="L23" s="136" t="str">
        <f t="shared" si="0"/>
        <v>Danger négligeable</v>
      </c>
      <c r="M23" s="17"/>
    </row>
    <row r="24" spans="1:13" ht="12" x14ac:dyDescent="0.2">
      <c r="A24" s="12">
        <v>11</v>
      </c>
      <c r="B24" s="34"/>
      <c r="C24" s="125"/>
      <c r="D24" s="133" t="str">
        <f t="shared" si="6"/>
        <v/>
      </c>
      <c r="E24" s="35"/>
      <c r="F24" s="133" t="str">
        <f t="shared" si="1"/>
        <v/>
      </c>
      <c r="G24" s="1"/>
      <c r="H24" s="114" t="str">
        <f t="shared" si="2"/>
        <v/>
      </c>
      <c r="I24" s="128" t="str">
        <f t="shared" si="3"/>
        <v/>
      </c>
      <c r="J24" s="116" t="str">
        <f t="shared" si="4"/>
        <v/>
      </c>
      <c r="K24" s="48">
        <f t="shared" si="5"/>
        <v>0</v>
      </c>
      <c r="L24" s="136" t="str">
        <f t="shared" si="0"/>
        <v>Danger négligeable</v>
      </c>
      <c r="M24" s="17"/>
    </row>
    <row r="25" spans="1:13" ht="12" x14ac:dyDescent="0.2">
      <c r="A25" s="12">
        <v>12</v>
      </c>
      <c r="B25" s="34"/>
      <c r="C25" s="125"/>
      <c r="D25" s="133" t="str">
        <f t="shared" si="6"/>
        <v/>
      </c>
      <c r="E25" s="35"/>
      <c r="F25" s="133" t="str">
        <f t="shared" si="1"/>
        <v/>
      </c>
      <c r="G25" s="1"/>
      <c r="H25" s="114" t="str">
        <f t="shared" si="2"/>
        <v/>
      </c>
      <c r="I25" s="128" t="str">
        <f t="shared" si="3"/>
        <v/>
      </c>
      <c r="J25" s="116" t="str">
        <f t="shared" si="4"/>
        <v/>
      </c>
      <c r="K25" s="48">
        <f t="shared" si="5"/>
        <v>0</v>
      </c>
      <c r="L25" s="136" t="str">
        <f t="shared" si="0"/>
        <v>Danger négligeable</v>
      </c>
      <c r="M25" s="17"/>
    </row>
    <row r="26" spans="1:13" ht="12" x14ac:dyDescent="0.2">
      <c r="A26" s="12">
        <v>13</v>
      </c>
      <c r="B26" s="34"/>
      <c r="C26" s="125"/>
      <c r="D26" s="133" t="str">
        <f t="shared" si="6"/>
        <v/>
      </c>
      <c r="E26" s="35"/>
      <c r="F26" s="133" t="str">
        <f t="shared" si="1"/>
        <v/>
      </c>
      <c r="G26" s="1"/>
      <c r="H26" s="114" t="str">
        <f t="shared" si="2"/>
        <v/>
      </c>
      <c r="I26" s="128" t="str">
        <f t="shared" si="3"/>
        <v/>
      </c>
      <c r="J26" s="116" t="str">
        <f t="shared" si="4"/>
        <v/>
      </c>
      <c r="K26" s="48">
        <f t="shared" si="5"/>
        <v>0</v>
      </c>
      <c r="L26" s="136" t="str">
        <f t="shared" si="0"/>
        <v>Danger négligeable</v>
      </c>
      <c r="M26" s="17"/>
    </row>
    <row r="27" spans="1:13" ht="12" x14ac:dyDescent="0.2">
      <c r="A27" s="12">
        <v>14</v>
      </c>
      <c r="B27" s="34"/>
      <c r="C27" s="125"/>
      <c r="D27" s="133" t="str">
        <f t="shared" si="6"/>
        <v/>
      </c>
      <c r="E27" s="35"/>
      <c r="F27" s="133" t="str">
        <f t="shared" si="1"/>
        <v/>
      </c>
      <c r="G27" s="1"/>
      <c r="H27" s="114" t="str">
        <f t="shared" si="2"/>
        <v/>
      </c>
      <c r="I27" s="128" t="str">
        <f t="shared" si="3"/>
        <v/>
      </c>
      <c r="J27" s="116" t="str">
        <f t="shared" si="4"/>
        <v/>
      </c>
      <c r="K27" s="48">
        <f t="shared" si="5"/>
        <v>0</v>
      </c>
      <c r="L27" s="136" t="str">
        <f t="shared" si="0"/>
        <v>Danger négligeable</v>
      </c>
      <c r="M27" s="17"/>
    </row>
    <row r="28" spans="1:13" ht="12" x14ac:dyDescent="0.2">
      <c r="A28" s="12">
        <v>15</v>
      </c>
      <c r="B28" s="34"/>
      <c r="C28" s="125"/>
      <c r="D28" s="133" t="str">
        <f t="shared" si="6"/>
        <v/>
      </c>
      <c r="E28" s="35"/>
      <c r="F28" s="133" t="str">
        <f t="shared" si="1"/>
        <v/>
      </c>
      <c r="G28" s="1"/>
      <c r="H28" s="114" t="str">
        <f t="shared" si="2"/>
        <v/>
      </c>
      <c r="I28" s="128" t="str">
        <f t="shared" si="3"/>
        <v/>
      </c>
      <c r="J28" s="116" t="str">
        <f t="shared" si="4"/>
        <v/>
      </c>
      <c r="K28" s="48">
        <f t="shared" si="5"/>
        <v>0</v>
      </c>
      <c r="L28" s="136" t="str">
        <f t="shared" si="0"/>
        <v>Danger négligeable</v>
      </c>
      <c r="M28" s="17"/>
    </row>
    <row r="29" spans="1:13" ht="12" x14ac:dyDescent="0.2">
      <c r="A29" s="12">
        <v>16</v>
      </c>
      <c r="B29" s="34"/>
      <c r="C29" s="125"/>
      <c r="D29" s="133" t="str">
        <f t="shared" si="6"/>
        <v/>
      </c>
      <c r="E29" s="35"/>
      <c r="F29" s="133" t="str">
        <f t="shared" si="1"/>
        <v/>
      </c>
      <c r="G29" s="1"/>
      <c r="H29" s="114" t="str">
        <f t="shared" si="2"/>
        <v/>
      </c>
      <c r="I29" s="128" t="str">
        <f t="shared" si="3"/>
        <v/>
      </c>
      <c r="J29" s="116" t="str">
        <f t="shared" si="4"/>
        <v/>
      </c>
      <c r="K29" s="48">
        <f t="shared" si="5"/>
        <v>0</v>
      </c>
      <c r="L29" s="136" t="str">
        <f t="shared" si="0"/>
        <v>Danger négligeable</v>
      </c>
      <c r="M29" s="17"/>
    </row>
    <row r="30" spans="1:13" ht="12" x14ac:dyDescent="0.2">
      <c r="A30" s="12">
        <v>17</v>
      </c>
      <c r="B30" s="37"/>
      <c r="C30" s="126"/>
      <c r="D30" s="134" t="str">
        <f t="shared" si="6"/>
        <v/>
      </c>
      <c r="E30" s="38"/>
      <c r="F30" s="134" t="str">
        <f t="shared" si="1"/>
        <v/>
      </c>
      <c r="G30" s="1"/>
      <c r="H30" s="117" t="str">
        <f t="shared" si="2"/>
        <v/>
      </c>
      <c r="I30" s="129" t="str">
        <f t="shared" si="3"/>
        <v/>
      </c>
      <c r="J30" s="119" t="str">
        <f t="shared" si="4"/>
        <v/>
      </c>
      <c r="K30" s="48">
        <f t="shared" si="5"/>
        <v>0</v>
      </c>
      <c r="L30" s="137" t="str">
        <f t="shared" si="0"/>
        <v>Danger négligeable</v>
      </c>
      <c r="M30" s="17"/>
    </row>
    <row r="31" spans="1:13" ht="12" x14ac:dyDescent="0.2">
      <c r="A31" s="12"/>
      <c r="B31" s="16"/>
      <c r="C31" s="18"/>
      <c r="D31" s="17"/>
      <c r="E31" s="141" t="s">
        <v>71</v>
      </c>
      <c r="F31" s="142">
        <f>COUNTA(B14,C14,E14)</f>
        <v>0</v>
      </c>
      <c r="G31" s="17"/>
      <c r="H31" s="16"/>
      <c r="L31" s="17"/>
      <c r="M31" s="17"/>
    </row>
    <row r="32" spans="1:13" ht="12" x14ac:dyDescent="0.2">
      <c r="A32" s="12"/>
      <c r="G32" s="17"/>
      <c r="M32" s="17"/>
    </row>
  </sheetData>
  <sheetProtection password="C05A" sheet="1" objects="1" scenarios="1"/>
  <protectedRanges>
    <protectedRange sqref="B14:C30 E14:E30" name="CI"/>
  </protectedRanges>
  <mergeCells count="5">
    <mergeCell ref="K2:L2"/>
    <mergeCell ref="B11:F11"/>
    <mergeCell ref="H12:J12"/>
    <mergeCell ref="C13:D13"/>
    <mergeCell ref="E13:F13"/>
  </mergeCells>
  <conditionalFormatting sqref="L14:L30">
    <cfRule type="containsText" dxfId="5" priority="4" stopIfTrue="1" operator="containsText" text="négligeable">
      <formula>NOT(ISERROR(SEARCH("négligeable",L14)))</formula>
    </cfRule>
    <cfRule type="containsText" dxfId="4" priority="5" stopIfTrue="1" operator="containsText" text="avéré">
      <formula>NOT(ISERROR(SEARCH("avéré",L14)))</formula>
    </cfRule>
    <cfRule type="containsText" dxfId="3" priority="6" stopIfTrue="1" operator="containsText" text="potentiel">
      <formula>NOT(ISERROR(SEARCH("potentiel",L14)))</formula>
    </cfRule>
  </conditionalFormatting>
  <conditionalFormatting sqref="K14:K30">
    <cfRule type="cellIs" dxfId="2" priority="3" operator="lessThan">
      <formula>0.5</formula>
    </cfRule>
  </conditionalFormatting>
  <conditionalFormatting sqref="K14:K30">
    <cfRule type="cellIs" dxfId="1" priority="2" operator="between">
      <formula>0.5</formula>
      <formula>","</formula>
    </cfRule>
  </conditionalFormatting>
  <conditionalFormatting sqref="K14:K30">
    <cfRule type="cellIs" dxfId="0" priority="1" operator="greaterThan">
      <formula>1</formula>
    </cfRule>
  </conditionalFormatting>
  <pageMargins left="0.78740157499999996" right="0.78740157499999996" top="0.984251969" bottom="0.984251969" header="0.4921259845" footer="0.4921259845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Sommaire</vt:lpstr>
      <vt:lpstr>EXEMPLE CALCUL Indice HQc</vt:lpstr>
      <vt:lpstr>CALCUL Indice HQc</vt:lpstr>
      <vt:lpstr>EXEMPLE Indice H</vt:lpstr>
      <vt:lpstr>CALCUL Indice H</vt:lpstr>
      <vt:lpstr>'EXEMPLE CALCUL Indice HQc'!Seuil</vt:lpstr>
      <vt:lpstr>Seuil</vt:lpstr>
      <vt:lpstr>'EXEMPLE CALCUL Indice HQc'!Seuili</vt:lpstr>
      <vt:lpstr>Seuili</vt:lpstr>
    </vt:vector>
  </TitlesOfParts>
  <Company>Cemagref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babut</dc:creator>
  <cp:lastModifiedBy>Stamm Elodie</cp:lastModifiedBy>
  <cp:lastPrinted>2018-02-20T08:39:17Z</cp:lastPrinted>
  <dcterms:created xsi:type="dcterms:W3CDTF">2012-04-26T05:37:45Z</dcterms:created>
  <dcterms:modified xsi:type="dcterms:W3CDTF">2018-02-28T11:19:30Z</dcterms:modified>
</cp:coreProperties>
</file>